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60" windowHeight="7260" activeTab="6"/>
  </bookViews>
  <sheets>
    <sheet name="Report" sheetId="1" r:id="rId1"/>
    <sheet name="% Chart" sheetId="2" r:id="rId2"/>
    <sheet name="Overview" sheetId="3" r:id="rId3"/>
    <sheet name="Proj. Chart" sheetId="4" r:id="rId4"/>
    <sheet name="Development" sheetId="5" r:id="rId5"/>
    <sheet name="Data" sheetId="6" r:id="rId6"/>
    <sheet name="Chart Data" sheetId="7" r:id="rId7"/>
  </sheets>
  <definedNames>
    <definedName name="duration" localSheetId="4">'Development'!$P$54</definedName>
    <definedName name="duration">'Overview'!$O$52</definedName>
    <definedName name="start" localSheetId="4">'Development'!$C$48</definedName>
    <definedName name="start">'Overview'!$B$46</definedName>
    <definedName name="today">'Development'!$C$50</definedName>
  </definedNames>
  <calcPr fullCalcOnLoad="1"/>
</workbook>
</file>

<file path=xl/sharedStrings.xml><?xml version="1.0" encoding="utf-8"?>
<sst xmlns="http://schemas.openxmlformats.org/spreadsheetml/2006/main" count="1456" uniqueCount="370">
  <si>
    <t>Tasks by Functional Area</t>
  </si>
  <si>
    <t>Task Duration (weeks)</t>
  </si>
  <si>
    <t>Weeks elapsed to date</t>
  </si>
  <si>
    <t>Actual % Completion</t>
  </si>
  <si>
    <t>% Achievement of Target</t>
  </si>
  <si>
    <t>1) System Analysis</t>
  </si>
  <si>
    <t>2) System Design</t>
  </si>
  <si>
    <t>3) Technical Support</t>
  </si>
  <si>
    <t>4) Development</t>
  </si>
  <si>
    <t>5) Project Administration</t>
  </si>
  <si>
    <t>6) System Testing</t>
  </si>
  <si>
    <t>7) User Acceptance Testing</t>
  </si>
  <si>
    <t>8) User Training</t>
  </si>
  <si>
    <t>9) User Documentation</t>
  </si>
  <si>
    <t>Project Summary</t>
  </si>
  <si>
    <t>Notes:</t>
  </si>
  <si>
    <t>1) Status as at:</t>
  </si>
  <si>
    <t>Schedule Information</t>
  </si>
  <si>
    <t>Budget Info</t>
  </si>
  <si>
    <t>% Completions</t>
  </si>
  <si>
    <t>% Ahead/behind</t>
  </si>
  <si>
    <t>Tasks by Area of Responsibility</t>
  </si>
  <si>
    <t>Commencement Date</t>
  </si>
  <si>
    <t>Scheduled Completion Date</t>
  </si>
  <si>
    <t>Total Working Days</t>
  </si>
  <si>
    <t>Elapsed Working Days</t>
  </si>
  <si>
    <t>Budgeted Level of Effort</t>
  </si>
  <si>
    <t>Person days booked to date</t>
  </si>
  <si>
    <t>% Time Elapsed since start date</t>
  </si>
  <si>
    <t>% Budget Days used to date</t>
  </si>
  <si>
    <t>Planned % Completion</t>
  </si>
  <si>
    <t>Time Index</t>
  </si>
  <si>
    <t>Budget Index</t>
  </si>
  <si>
    <t>Overall Performance Index</t>
  </si>
  <si>
    <t>1) Project Leader (Code A)</t>
  </si>
  <si>
    <t>System Analysis - 10101A</t>
  </si>
  <si>
    <t>System Design - 10102A</t>
  </si>
  <si>
    <t>Project  Administration - 10120A</t>
  </si>
  <si>
    <t>User Acceptance Testing - 10108A</t>
  </si>
  <si>
    <t>2) Customer Care Co-ordinator (Code K)</t>
  </si>
  <si>
    <t>System Analysis - 10101K</t>
  </si>
  <si>
    <t>System Design - 10102K</t>
  </si>
  <si>
    <r>
      <t xml:space="preserve">Customer Care Development - </t>
    </r>
    <r>
      <rPr>
        <b/>
        <sz val="10"/>
        <rFont val="Arial"/>
        <family val="0"/>
      </rPr>
      <t>Sub Total</t>
    </r>
  </si>
  <si>
    <t>Project Administration - 10120K</t>
  </si>
  <si>
    <t>System Testing - 10107K</t>
  </si>
  <si>
    <t>User Acceptance Testing - 10108K</t>
  </si>
  <si>
    <t>User Documentation - 10109K</t>
  </si>
  <si>
    <t>3) Billing Co-ordinator (Code E)</t>
  </si>
  <si>
    <t>System Analysis - 10101E</t>
  </si>
  <si>
    <t>System Design - 10102E</t>
  </si>
  <si>
    <r>
      <t xml:space="preserve">Billing Development - </t>
    </r>
    <r>
      <rPr>
        <b/>
        <sz val="10"/>
        <rFont val="Arial"/>
        <family val="0"/>
      </rPr>
      <t>Sub Total</t>
    </r>
  </si>
  <si>
    <t>Project Administration - 10120E</t>
  </si>
  <si>
    <t>System Testing - 10107E</t>
  </si>
  <si>
    <t>User Acceptance Testing - 10108E</t>
  </si>
  <si>
    <t>User Documentation - 10109E</t>
  </si>
  <si>
    <t>4) Interface Co-ordinator (Code L)</t>
  </si>
  <si>
    <t>System Analysis - 10101L</t>
  </si>
  <si>
    <t>System Design - 10102L</t>
  </si>
  <si>
    <r>
      <t xml:space="preserve">Interfaces Development - </t>
    </r>
    <r>
      <rPr>
        <b/>
        <sz val="10"/>
        <rFont val="Arial"/>
        <family val="0"/>
      </rPr>
      <t>Sub Total</t>
    </r>
  </si>
  <si>
    <t>Project Administration - 10120L</t>
  </si>
  <si>
    <t>System Testing - 10107L</t>
  </si>
  <si>
    <t>User Acceptance Testing - 10108L</t>
  </si>
  <si>
    <t>User Documentation - 10109L</t>
  </si>
  <si>
    <t>5) Business Analyst - (Code T)</t>
  </si>
  <si>
    <t>System Analysis - 10101T</t>
  </si>
  <si>
    <t>Development - 10103T</t>
  </si>
  <si>
    <t>System Testing - 10107T</t>
  </si>
  <si>
    <t>User Acceptance Testing - 10108T</t>
  </si>
  <si>
    <t>User Documentation 10109T</t>
  </si>
  <si>
    <t>6) Technical Analysts (Code U)</t>
  </si>
  <si>
    <t>Technical Support - 10129U</t>
  </si>
  <si>
    <t>User Training - 10125U</t>
  </si>
  <si>
    <t>7) Client Services Consultants (Code V)</t>
  </si>
  <si>
    <t>User Training - 10125V</t>
  </si>
  <si>
    <t>User Documentation - 10109V</t>
  </si>
  <si>
    <t>8) Senior Consultant</t>
  </si>
  <si>
    <t>Project Administration - 10120W</t>
  </si>
  <si>
    <t>Start</t>
  </si>
  <si>
    <t>Finish</t>
  </si>
  <si>
    <t>Total</t>
  </si>
  <si>
    <t>Past</t>
  </si>
  <si>
    <t>LOE</t>
  </si>
  <si>
    <t>T/St</t>
  </si>
  <si>
    <t>Time</t>
  </si>
  <si>
    <t>Budg.</t>
  </si>
  <si>
    <t>Plan</t>
  </si>
  <si>
    <t>Actual</t>
  </si>
  <si>
    <t>O/all</t>
  </si>
  <si>
    <t>Elapsed Time Calculation</t>
  </si>
  <si>
    <t xml:space="preserve">2) Working days are based on 7.5 hours per day. </t>
  </si>
  <si>
    <t xml:space="preserve"> </t>
  </si>
  <si>
    <t>Working days per week:</t>
  </si>
  <si>
    <t>Public Holidays per year:</t>
  </si>
  <si>
    <t>Effective Working days per week:</t>
  </si>
  <si>
    <t>Factor:</t>
  </si>
  <si>
    <t>Budget</t>
  </si>
  <si>
    <t>Task #</t>
  </si>
  <si>
    <t>Development Tasks</t>
  </si>
  <si>
    <t>1) Customer Care (Code K)</t>
  </si>
  <si>
    <t>Data Partitioning Security Stamp - 1020#K</t>
  </si>
  <si>
    <t>Credit Information - POSID only - 1090#K</t>
  </si>
  <si>
    <t>10b</t>
  </si>
  <si>
    <t>Add Yellow Pages Data Screens - 1100#K</t>
  </si>
  <si>
    <t>11b</t>
  </si>
  <si>
    <t>Quantity Billing - Online Content - 1110#K</t>
  </si>
  <si>
    <t>Contract Screen Work Around - 1160#K</t>
  </si>
  <si>
    <r>
      <t xml:space="preserve">Address Formatting - 1080#K </t>
    </r>
    <r>
      <rPr>
        <sz val="8"/>
        <rFont val="Arial"/>
        <family val="2"/>
      </rPr>
      <t>(also task 17)</t>
    </r>
  </si>
  <si>
    <t>22b</t>
  </si>
  <si>
    <t>Work unit entry &amp; presentation on Work Order - 1220#K</t>
  </si>
  <si>
    <t>Access Service Request from Carrier - work around - 1240#K</t>
  </si>
  <si>
    <t>CABS Billing Provisioning - 1290#K</t>
  </si>
  <si>
    <t>LIDB Electronic Interface - 13F0#K</t>
  </si>
  <si>
    <t>E911 Tape Interface - 13G0#K</t>
  </si>
  <si>
    <t>LM Berry Yellow Pages Annual Interface - 13Q0#K</t>
  </si>
  <si>
    <t>FAA Bill Telemanagement Reports - CC content - 1330#K</t>
  </si>
  <si>
    <t>GSA Bill Telemanagement Reports - CC content - 1340#K</t>
  </si>
  <si>
    <t>Mass Activate Network guides - 1460#K</t>
  </si>
  <si>
    <t>Flags to exempt tax fees at ANI level - Online content - 1570#K</t>
  </si>
  <si>
    <t>Misc. Customer Care Data Elements - 1580#K</t>
  </si>
  <si>
    <t>Credit Card Expiry Report - 1590#K</t>
  </si>
  <si>
    <t>Add Res. Ass.Fnctnlty - Online Content - 1600#K</t>
  </si>
  <si>
    <t>Diff. betwn two types of calling cards - 1610#K</t>
  </si>
  <si>
    <t>Linked Dependencies - 1620#K</t>
  </si>
  <si>
    <t>2) Billing (Code E)</t>
  </si>
  <si>
    <t xml:space="preserve">Quantity Billing - Online /Billing  Content - 1110#E </t>
  </si>
  <si>
    <t>Toll advice forms - 1190#E</t>
  </si>
  <si>
    <t>Visa Bank Receivable Transfer - 13H0#E</t>
  </si>
  <si>
    <t>FMS Interface - Flat file - 13L0#E</t>
  </si>
  <si>
    <t>FIS Interface - Flat File - 13M0#E</t>
  </si>
  <si>
    <t>Check Writer Interface - Flat File - 13N0#E</t>
  </si>
  <si>
    <t>GSA Bill Telemanagement Reports - Billing Content - 1340#K</t>
  </si>
  <si>
    <t>Bill Format Customization -  1350#E</t>
  </si>
  <si>
    <t>Post Bill Changes to accomodate Bill Changes - 1360#E</t>
  </si>
  <si>
    <t>Bill on Diskette - 1400#E</t>
  </si>
  <si>
    <t>On-Line screen listing of entered payments - 1560#E</t>
  </si>
  <si>
    <t>Flags to exempt tax fees at ANI level - Billing content - 1570#E</t>
  </si>
  <si>
    <t>Add Res. Ass.Fnctnlty - Billing Content - 1600#E</t>
  </si>
  <si>
    <t>3) Interfaces (Code L)</t>
  </si>
  <si>
    <t>EDR Receipt - EMI - 13C0#L</t>
  </si>
  <si>
    <t>GCI Extract - EMI - 13D0#L</t>
  </si>
  <si>
    <t>AT&amp;T Alaskom Extract - 13E0#L</t>
  </si>
  <si>
    <t>Lock Box feed from Municipality - 13i0#L</t>
  </si>
  <si>
    <t>Conversion - 1370#L</t>
  </si>
  <si>
    <t>Ability to return calls to Carrier - 1550#L</t>
  </si>
  <si>
    <t>Development Summary</t>
  </si>
  <si>
    <t>Code</t>
  </si>
  <si>
    <t>Item</t>
  </si>
  <si>
    <t>Activity</t>
  </si>
  <si>
    <t>Co-ordinated by:</t>
  </si>
  <si>
    <t>Date</t>
  </si>
  <si>
    <t>Totals</t>
  </si>
  <si>
    <t>A</t>
  </si>
  <si>
    <t>General</t>
  </si>
  <si>
    <t>System Analysis</t>
  </si>
  <si>
    <t>Project Leader</t>
  </si>
  <si>
    <t>E</t>
  </si>
  <si>
    <t>Billing</t>
  </si>
  <si>
    <t>K</t>
  </si>
  <si>
    <t>Customer Care</t>
  </si>
  <si>
    <t>L</t>
  </si>
  <si>
    <t>Interfaces</t>
  </si>
  <si>
    <t>T</t>
  </si>
  <si>
    <t>Business Analyst</t>
  </si>
  <si>
    <t>System Design</t>
  </si>
  <si>
    <t>Development Phase</t>
  </si>
  <si>
    <t>Business Analysis</t>
  </si>
  <si>
    <t>10107</t>
  </si>
  <si>
    <t>System Testing</t>
  </si>
  <si>
    <t>10108</t>
  </si>
  <si>
    <t>User Acceptance Testing</t>
  </si>
  <si>
    <t>10109</t>
  </si>
  <si>
    <t>User Documentation</t>
  </si>
  <si>
    <t>V</t>
  </si>
  <si>
    <t>Client Services Consultants</t>
  </si>
  <si>
    <t>10115</t>
  </si>
  <si>
    <t>Z</t>
  </si>
  <si>
    <t>Management Time - Billable</t>
  </si>
  <si>
    <t>10118</t>
  </si>
  <si>
    <t>Travel - Billable</t>
  </si>
  <si>
    <t>10120</t>
  </si>
  <si>
    <t>Project Administration</t>
  </si>
  <si>
    <t>W</t>
  </si>
  <si>
    <t>Senior Consultant</t>
  </si>
  <si>
    <t>10125</t>
  </si>
  <si>
    <t>U</t>
  </si>
  <si>
    <t>Technical Analysts</t>
  </si>
  <si>
    <t>User Training</t>
  </si>
  <si>
    <t>By Technical Analysts</t>
  </si>
  <si>
    <t>Technical Support</t>
  </si>
  <si>
    <t>10163</t>
  </si>
  <si>
    <t>Meetings</t>
  </si>
  <si>
    <t>10165</t>
  </si>
  <si>
    <t>Management Time - non-Billable</t>
  </si>
  <si>
    <t>10168</t>
  </si>
  <si>
    <t>Travel - non-Billable</t>
  </si>
  <si>
    <t>10199</t>
  </si>
  <si>
    <t>CBP work o/s scope of LOE</t>
  </si>
  <si>
    <t>CBP Development</t>
  </si>
  <si>
    <t>Data Partitioning</t>
  </si>
  <si>
    <t>Program Requirements</t>
  </si>
  <si>
    <t>Program Analysis &amp; Design</t>
  </si>
  <si>
    <t>Coding/Programming</t>
  </si>
  <si>
    <t>Unit Testing</t>
  </si>
  <si>
    <t>Address Formatting</t>
  </si>
  <si>
    <t>Credit Information</t>
  </si>
  <si>
    <t>Add Yellow Page Data Screens</t>
  </si>
  <si>
    <t>Calling Card PIN</t>
  </si>
  <si>
    <t>Contract Screen Work Around</t>
  </si>
  <si>
    <t>Toll Advice Forms</t>
  </si>
  <si>
    <t>Work Unit Entry</t>
  </si>
  <si>
    <t>Access Srvice Rqst frm Carrier</t>
  </si>
  <si>
    <t>CABS Billing</t>
  </si>
  <si>
    <t>13303</t>
  </si>
  <si>
    <t>FAA Bill T/mgmt Reports</t>
  </si>
  <si>
    <t>13304</t>
  </si>
  <si>
    <t>13305</t>
  </si>
  <si>
    <t>13306</t>
  </si>
  <si>
    <t>13403</t>
  </si>
  <si>
    <t>GSA Bill T/mgmt Reports</t>
  </si>
  <si>
    <t>13404</t>
  </si>
  <si>
    <t>13405</t>
  </si>
  <si>
    <t>13406</t>
  </si>
  <si>
    <t>13503</t>
  </si>
  <si>
    <t>Bill Format Customization</t>
  </si>
  <si>
    <t>13504</t>
  </si>
  <si>
    <t>13505</t>
  </si>
  <si>
    <t>13506</t>
  </si>
  <si>
    <t>13603</t>
  </si>
  <si>
    <t>P/Bil Chngs to acc. Bill Changes</t>
  </si>
  <si>
    <t>13604</t>
  </si>
  <si>
    <t>13605</t>
  </si>
  <si>
    <t>13606</t>
  </si>
  <si>
    <t>13703</t>
  </si>
  <si>
    <t>Conversion</t>
  </si>
  <si>
    <t>13704</t>
  </si>
  <si>
    <t>13705</t>
  </si>
  <si>
    <t>13706</t>
  </si>
  <si>
    <t>13C03</t>
  </si>
  <si>
    <t>Interfaces-EDR Receipt</t>
  </si>
  <si>
    <t>13C04</t>
  </si>
  <si>
    <t>13C05</t>
  </si>
  <si>
    <t>13C06</t>
  </si>
  <si>
    <t>13D03</t>
  </si>
  <si>
    <t>Interfaces - GCI Extract</t>
  </si>
  <si>
    <t>13D04</t>
  </si>
  <si>
    <t>13D05</t>
  </si>
  <si>
    <t>13D06</t>
  </si>
  <si>
    <t>13E03</t>
  </si>
  <si>
    <t>Interfaces - AT&amp;T Alaskom Ext.</t>
  </si>
  <si>
    <t>13E04</t>
  </si>
  <si>
    <t>13E05</t>
  </si>
  <si>
    <t>13E06</t>
  </si>
  <si>
    <t>13F03</t>
  </si>
  <si>
    <t>Interfaces - LIDB</t>
  </si>
  <si>
    <t>13F04</t>
  </si>
  <si>
    <t>13F05</t>
  </si>
  <si>
    <t>13F06</t>
  </si>
  <si>
    <t>13G03</t>
  </si>
  <si>
    <t>Interfaces - E911</t>
  </si>
  <si>
    <t>13G04</t>
  </si>
  <si>
    <t>13G05</t>
  </si>
  <si>
    <t>13G06</t>
  </si>
  <si>
    <t>13H03</t>
  </si>
  <si>
    <t xml:space="preserve">Interfaces - Visa Bank rec. t/f </t>
  </si>
  <si>
    <t>13H04</t>
  </si>
  <si>
    <t>13H05</t>
  </si>
  <si>
    <t>13H06</t>
  </si>
  <si>
    <t>13i03</t>
  </si>
  <si>
    <t>Interfaces - L/box fd frm Muni.</t>
  </si>
  <si>
    <t>13i04</t>
  </si>
  <si>
    <t>13i05</t>
  </si>
  <si>
    <t>13i06</t>
  </si>
  <si>
    <t>13J03</t>
  </si>
  <si>
    <t>13J04</t>
  </si>
  <si>
    <t>13J05</t>
  </si>
  <si>
    <t>13J06</t>
  </si>
  <si>
    <t>13L03</t>
  </si>
  <si>
    <t>Interfaces - FMS</t>
  </si>
  <si>
    <t>13L04</t>
  </si>
  <si>
    <t>13L05</t>
  </si>
  <si>
    <t>13L06</t>
  </si>
  <si>
    <t>13M03</t>
  </si>
  <si>
    <t>Interfaces - FIS</t>
  </si>
  <si>
    <t>13M04</t>
  </si>
  <si>
    <t>13M05</t>
  </si>
  <si>
    <t>13M06</t>
  </si>
  <si>
    <t>13N03</t>
  </si>
  <si>
    <t>Interfaces - Check Writer</t>
  </si>
  <si>
    <t>13N04</t>
  </si>
  <si>
    <t>13N05</t>
  </si>
  <si>
    <t>13N06</t>
  </si>
  <si>
    <t>13Q03</t>
  </si>
  <si>
    <t>Interfaces - Annual LMB Batch</t>
  </si>
  <si>
    <t>13Q04</t>
  </si>
  <si>
    <t>13Q05</t>
  </si>
  <si>
    <t>13Q06</t>
  </si>
  <si>
    <t>13X03</t>
  </si>
  <si>
    <t>Interfaces - General</t>
  </si>
  <si>
    <t>13X04</t>
  </si>
  <si>
    <t>14003</t>
  </si>
  <si>
    <t>Bill on Diskette</t>
  </si>
  <si>
    <t>14004</t>
  </si>
  <si>
    <t>14005</t>
  </si>
  <si>
    <t>14006</t>
  </si>
  <si>
    <t>14603</t>
  </si>
  <si>
    <t>Mass Activate Network Guides</t>
  </si>
  <si>
    <t>14604</t>
  </si>
  <si>
    <t>14605</t>
  </si>
  <si>
    <t>14606</t>
  </si>
  <si>
    <t>15403</t>
  </si>
  <si>
    <t>Special Billing No. Processing</t>
  </si>
  <si>
    <t>15404</t>
  </si>
  <si>
    <t>15405</t>
  </si>
  <si>
    <t>15406</t>
  </si>
  <si>
    <t>15503</t>
  </si>
  <si>
    <t>Ability to return calls to carrier</t>
  </si>
  <si>
    <t>15504</t>
  </si>
  <si>
    <t>15505</t>
  </si>
  <si>
    <t>15506</t>
  </si>
  <si>
    <t>15603</t>
  </si>
  <si>
    <t>Onln scrn lstg of entered pymts</t>
  </si>
  <si>
    <t>15604</t>
  </si>
  <si>
    <t>15605</t>
  </si>
  <si>
    <t>15606</t>
  </si>
  <si>
    <t>15703</t>
  </si>
  <si>
    <t>Flgs to exmpt tax fees at ANI lvl</t>
  </si>
  <si>
    <t>15704</t>
  </si>
  <si>
    <t>15705</t>
  </si>
  <si>
    <t>15706</t>
  </si>
  <si>
    <t>15803</t>
  </si>
  <si>
    <t>Misc. Cust. Care Data Elements</t>
  </si>
  <si>
    <t>15804</t>
  </si>
  <si>
    <t>15805</t>
  </si>
  <si>
    <t>15806</t>
  </si>
  <si>
    <t>15903</t>
  </si>
  <si>
    <t>Credit Card Expiry Report</t>
  </si>
  <si>
    <t>15904</t>
  </si>
  <si>
    <t>15905</t>
  </si>
  <si>
    <t>15906</t>
  </si>
  <si>
    <t>16003</t>
  </si>
  <si>
    <t>Add Res. Addrs Functionality</t>
  </si>
  <si>
    <t>16004</t>
  </si>
  <si>
    <t>16005</t>
  </si>
  <si>
    <t>16006</t>
  </si>
  <si>
    <t>16103</t>
  </si>
  <si>
    <t>Diff. btwn 2  types of c/cards</t>
  </si>
  <si>
    <t>16104</t>
  </si>
  <si>
    <t>16105</t>
  </si>
  <si>
    <t>16106</t>
  </si>
  <si>
    <t>16203</t>
  </si>
  <si>
    <t>Linked Dependencies</t>
  </si>
  <si>
    <t>16204</t>
  </si>
  <si>
    <t>16205</t>
  </si>
  <si>
    <t>16206</t>
  </si>
  <si>
    <t>Internal Analysis Chart</t>
  </si>
  <si>
    <t>Responsibility</t>
  </si>
  <si>
    <t>Linear</t>
  </si>
  <si>
    <t>Financial</t>
  </si>
  <si>
    <t>Overall</t>
  </si>
  <si>
    <t>Client Services</t>
  </si>
  <si>
    <t>WHOLE PROJECT</t>
  </si>
  <si>
    <t>Customer Report Chart</t>
  </si>
  <si>
    <t>Function</t>
  </si>
  <si>
    <t>% Variance</t>
  </si>
  <si>
    <t>Development</t>
  </si>
  <si>
    <t>Download to ABC Autodialer for collections - 13J0#L</t>
  </si>
  <si>
    <t>1) StABCs as at:</t>
  </si>
  <si>
    <t>Calling Card PIN - ABC calc. - 1120#K</t>
  </si>
  <si>
    <t>ABC-</t>
  </si>
  <si>
    <t>Interfaces - D/load to ABC a/dial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</si>
</sst>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12"/>
      <name val="Arial"/>
      <family val="0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10"/>
      <color indexed="9"/>
      <name val="Arial"/>
      <family val="0"/>
    </font>
    <font>
      <b/>
      <i/>
      <sz val="11"/>
      <name val="Arial"/>
      <family val="0"/>
    </font>
    <font>
      <b/>
      <i/>
      <sz val="7.5"/>
      <color indexed="63"/>
      <name val="Arial"/>
      <family val="0"/>
    </font>
    <font>
      <b/>
      <sz val="11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9" fontId="0" fillId="0" borderId="0" xfId="19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9" fontId="1" fillId="0" borderId="0" xfId="19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vertical="top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14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top"/>
    </xf>
    <xf numFmtId="9" fontId="0" fillId="0" borderId="0" xfId="19" applyBorder="1" applyAlignment="1">
      <alignment horizontal="center"/>
    </xf>
    <xf numFmtId="10" fontId="0" fillId="0" borderId="0" xfId="19" applyNumberFormat="1" applyBorder="1" applyAlignment="1">
      <alignment horizontal="center"/>
    </xf>
    <xf numFmtId="10" fontId="1" fillId="0" borderId="0" xfId="19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14" fontId="0" fillId="0" borderId="3" xfId="0" applyNumberForma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9" fontId="0" fillId="0" borderId="1" xfId="19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6" fillId="0" borderId="4" xfId="0" applyFont="1" applyFill="1" applyBorder="1" applyAlignment="1">
      <alignment wrapText="1"/>
    </xf>
    <xf numFmtId="0" fontId="1" fillId="0" borderId="0" xfId="0" applyFont="1" applyBorder="1" applyAlignment="1">
      <alignment horizontal="center" textRotation="90" wrapText="1"/>
    </xf>
    <xf numFmtId="0" fontId="6" fillId="0" borderId="4" xfId="0" applyFont="1" applyFill="1" applyBorder="1" applyAlignment="1">
      <alignment wrapText="1"/>
    </xf>
    <xf numFmtId="0" fontId="1" fillId="0" borderId="1" xfId="0" applyFont="1" applyBorder="1" applyAlignment="1">
      <alignment horizontal="center" textRotation="90" wrapText="1"/>
    </xf>
    <xf numFmtId="0" fontId="0" fillId="0" borderId="1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centerContinuous"/>
    </xf>
    <xf numFmtId="14" fontId="3" fillId="0" borderId="3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1" fontId="3" fillId="0" borderId="2" xfId="0" applyNumberFormat="1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10" fontId="3" fillId="0" borderId="3" xfId="19" applyNumberFormat="1" applyFont="1" applyBorder="1" applyAlignment="1">
      <alignment horizontal="centerContinuous"/>
    </xf>
    <xf numFmtId="9" fontId="1" fillId="0" borderId="3" xfId="19" applyFont="1" applyBorder="1" applyAlignment="1">
      <alignment horizontal="centerContinuous"/>
    </xf>
    <xf numFmtId="10" fontId="1" fillId="0" borderId="2" xfId="0" applyNumberFormat="1" applyFont="1" applyBorder="1" applyAlignment="1">
      <alignment horizontal="centerContinuous"/>
    </xf>
    <xf numFmtId="164" fontId="3" fillId="0" borderId="3" xfId="0" applyNumberFormat="1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2" borderId="4" xfId="0" applyFont="1" applyFill="1" applyBorder="1" applyAlignment="1">
      <alignment horizontal="center" textRotation="90" wrapText="1"/>
    </xf>
    <xf numFmtId="1" fontId="1" fillId="2" borderId="4" xfId="0" applyNumberFormat="1" applyFont="1" applyFill="1" applyBorder="1" applyAlignment="1">
      <alignment horizontal="center" textRotation="90" wrapText="1"/>
    </xf>
    <xf numFmtId="10" fontId="1" fillId="2" borderId="4" xfId="19" applyNumberFormat="1" applyFont="1" applyFill="1" applyBorder="1" applyAlignment="1">
      <alignment horizontal="center" textRotation="90" wrapText="1"/>
    </xf>
    <xf numFmtId="10" fontId="1" fillId="2" borderId="4" xfId="0" applyNumberFormat="1" applyFont="1" applyFill="1" applyBorder="1" applyAlignment="1">
      <alignment horizontal="center" textRotation="90" wrapText="1"/>
    </xf>
    <xf numFmtId="0" fontId="4" fillId="2" borderId="5" xfId="0" applyFont="1" applyFill="1" applyBorder="1" applyAlignment="1">
      <alignment wrapText="1"/>
    </xf>
    <xf numFmtId="14" fontId="1" fillId="2" borderId="6" xfId="0" applyNumberFormat="1" applyFont="1" applyFill="1" applyBorder="1" applyAlignment="1">
      <alignment horizontal="center" wrapText="1"/>
    </xf>
    <xf numFmtId="1" fontId="1" fillId="2" borderId="6" xfId="0" applyNumberFormat="1" applyFont="1" applyFill="1" applyBorder="1" applyAlignment="1">
      <alignment horizontal="center"/>
    </xf>
    <xf numFmtId="9" fontId="1" fillId="2" borderId="6" xfId="19" applyFont="1" applyFill="1" applyBorder="1" applyAlignment="1">
      <alignment horizontal="center"/>
    </xf>
    <xf numFmtId="9" fontId="1" fillId="2" borderId="6" xfId="19" applyFont="1" applyFill="1" applyBorder="1" applyAlignment="1">
      <alignment wrapText="1"/>
    </xf>
    <xf numFmtId="164" fontId="1" fillId="2" borderId="4" xfId="0" applyNumberFormat="1" applyFont="1" applyFill="1" applyBorder="1" applyAlignment="1">
      <alignment horizontal="center" textRotation="90" wrapText="1"/>
    </xf>
    <xf numFmtId="0" fontId="1" fillId="2" borderId="4" xfId="0" applyFont="1" applyFill="1" applyBorder="1" applyAlignment="1">
      <alignment horizontal="center" textRotation="90" wrapText="1"/>
    </xf>
    <xf numFmtId="10" fontId="1" fillId="2" borderId="4" xfId="19" applyNumberFormat="1" applyFont="1" applyFill="1" applyBorder="1" applyAlignment="1">
      <alignment horizontal="center" textRotation="90" wrapText="1"/>
    </xf>
    <xf numFmtId="9" fontId="1" fillId="2" borderId="4" xfId="19" applyFont="1" applyFill="1" applyBorder="1" applyAlignment="1">
      <alignment horizontal="center" textRotation="90" wrapText="1"/>
    </xf>
    <xf numFmtId="10" fontId="1" fillId="2" borderId="4" xfId="0" applyNumberFormat="1" applyFont="1" applyFill="1" applyBorder="1" applyAlignment="1">
      <alignment horizontal="center" textRotation="90" wrapText="1"/>
    </xf>
    <xf numFmtId="14" fontId="1" fillId="2" borderId="4" xfId="0" applyNumberFormat="1" applyFont="1" applyFill="1" applyBorder="1" applyAlignment="1">
      <alignment horizontal="center" textRotation="90" wrapText="1"/>
    </xf>
    <xf numFmtId="1" fontId="1" fillId="2" borderId="4" xfId="0" applyNumberFormat="1" applyFont="1" applyFill="1" applyBorder="1" applyAlignment="1">
      <alignment horizontal="center" textRotation="90" wrapText="1"/>
    </xf>
    <xf numFmtId="0" fontId="6" fillId="0" borderId="5" xfId="0" applyFont="1" applyFill="1" applyBorder="1" applyAlignment="1">
      <alignment wrapText="1"/>
    </xf>
    <xf numFmtId="9" fontId="8" fillId="3" borderId="7" xfId="19" applyNumberFormat="1" applyFont="1" applyFill="1" applyBorder="1" applyAlignment="1">
      <alignment horizontal="center"/>
    </xf>
    <xf numFmtId="14" fontId="8" fillId="4" borderId="8" xfId="0" applyNumberFormat="1" applyFont="1" applyFill="1" applyBorder="1" applyAlignment="1" applyProtection="1">
      <alignment horizontal="center" wrapText="1"/>
      <protection locked="0"/>
    </xf>
    <xf numFmtId="0" fontId="7" fillId="4" borderId="8" xfId="0" applyFont="1" applyFill="1" applyBorder="1" applyAlignment="1">
      <alignment horizontal="center" textRotation="90" wrapText="1"/>
    </xf>
    <xf numFmtId="0" fontId="7" fillId="4" borderId="9" xfId="0" applyFont="1" applyFill="1" applyBorder="1" applyAlignment="1">
      <alignment horizontal="centerContinuous"/>
    </xf>
    <xf numFmtId="0" fontId="1" fillId="4" borderId="7" xfId="0" applyFont="1" applyFill="1" applyBorder="1" applyAlignment="1">
      <alignment horizontal="centerContinuous"/>
    </xf>
    <xf numFmtId="0" fontId="7" fillId="5" borderId="4" xfId="0" applyFont="1" applyFill="1" applyBorder="1" applyAlignment="1">
      <alignment horizontal="center" textRotation="90" wrapText="1"/>
    </xf>
    <xf numFmtId="14" fontId="11" fillId="0" borderId="1" xfId="0" applyNumberFormat="1" applyFont="1" applyBorder="1" applyAlignment="1" applyProtection="1">
      <alignment horizontal="center"/>
      <protection/>
    </xf>
    <xf numFmtId="14" fontId="11" fillId="0" borderId="2" xfId="0" applyNumberFormat="1" applyFont="1" applyBorder="1" applyAlignment="1" applyProtection="1">
      <alignment horizontal="center"/>
      <protection/>
    </xf>
    <xf numFmtId="14" fontId="0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0" fontId="1" fillId="0" borderId="11" xfId="19" applyNumberFormat="1" applyFont="1" applyBorder="1" applyAlignment="1">
      <alignment horizontal="center"/>
    </xf>
    <xf numFmtId="9" fontId="1" fillId="0" borderId="11" xfId="19" applyFont="1" applyBorder="1" applyAlignment="1">
      <alignment/>
    </xf>
    <xf numFmtId="0" fontId="0" fillId="0" borderId="11" xfId="0" applyBorder="1" applyAlignment="1">
      <alignment/>
    </xf>
    <xf numFmtId="10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10" fontId="1" fillId="0" borderId="15" xfId="19" applyNumberFormat="1" applyFont="1" applyBorder="1" applyAlignment="1">
      <alignment horizontal="center"/>
    </xf>
    <xf numFmtId="9" fontId="1" fillId="0" borderId="15" xfId="19" applyFont="1" applyBorder="1" applyAlignment="1">
      <alignment/>
    </xf>
    <xf numFmtId="0" fontId="0" fillId="0" borderId="15" xfId="0" applyBorder="1" applyAlignment="1">
      <alignment/>
    </xf>
    <xf numFmtId="10" fontId="1" fillId="0" borderId="15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7" fillId="5" borderId="9" xfId="0" applyFont="1" applyFill="1" applyBorder="1" applyAlignment="1">
      <alignment horizontal="centerContinuous"/>
    </xf>
    <xf numFmtId="0" fontId="0" fillId="5" borderId="16" xfId="0" applyFill="1" applyBorder="1" applyAlignment="1">
      <alignment horizontal="centerContinuous"/>
    </xf>
    <xf numFmtId="10" fontId="0" fillId="5" borderId="16" xfId="19" applyNumberFormat="1" applyFill="1" applyBorder="1" applyAlignment="1">
      <alignment horizontal="centerContinuous"/>
    </xf>
    <xf numFmtId="9" fontId="0" fillId="5" borderId="16" xfId="19" applyFill="1" applyBorder="1" applyAlignment="1">
      <alignment horizontal="centerContinuous"/>
    </xf>
    <xf numFmtId="10" fontId="0" fillId="5" borderId="16" xfId="0" applyNumberFormat="1" applyFill="1" applyBorder="1" applyAlignment="1">
      <alignment horizontal="centerContinuous"/>
    </xf>
    <xf numFmtId="164" fontId="0" fillId="5" borderId="7" xfId="0" applyNumberFormat="1" applyFont="1" applyFill="1" applyBorder="1" applyAlignment="1">
      <alignment horizontal="centerContinuous"/>
    </xf>
    <xf numFmtId="0" fontId="1" fillId="2" borderId="9" xfId="0" applyFont="1" applyFill="1" applyBorder="1" applyAlignment="1">
      <alignment/>
    </xf>
    <xf numFmtId="0" fontId="0" fillId="2" borderId="16" xfId="0" applyFill="1" applyBorder="1" applyAlignment="1">
      <alignment/>
    </xf>
    <xf numFmtId="10" fontId="0" fillId="2" borderId="16" xfId="19" applyNumberFormat="1" applyFill="1" applyBorder="1" applyAlignment="1">
      <alignment horizontal="center"/>
    </xf>
    <xf numFmtId="9" fontId="0" fillId="2" borderId="16" xfId="19" applyFill="1" applyBorder="1" applyAlignment="1">
      <alignment/>
    </xf>
    <xf numFmtId="10" fontId="0" fillId="2" borderId="16" xfId="0" applyNumberFormat="1" applyFill="1" applyBorder="1" applyAlignment="1">
      <alignment horizontal="center"/>
    </xf>
    <xf numFmtId="0" fontId="0" fillId="2" borderId="6" xfId="0" applyFill="1" applyBorder="1" applyAlignment="1">
      <alignment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2" fontId="1" fillId="2" borderId="19" xfId="0" applyNumberFormat="1" applyFont="1" applyFill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9" fontId="0" fillId="0" borderId="15" xfId="19" applyBorder="1" applyAlignment="1">
      <alignment horizontal="center"/>
    </xf>
    <xf numFmtId="9" fontId="0" fillId="0" borderId="4" xfId="19" applyBorder="1" applyAlignment="1">
      <alignment horizontal="center"/>
    </xf>
    <xf numFmtId="9" fontId="7" fillId="3" borderId="8" xfId="0" applyNumberFormat="1" applyFont="1" applyFill="1" applyBorder="1" applyAlignment="1">
      <alignment horizontal="center" textRotation="90" wrapText="1"/>
    </xf>
    <xf numFmtId="9" fontId="1" fillId="2" borderId="18" xfId="19" applyNumberFormat="1" applyFont="1" applyFill="1" applyBorder="1" applyAlignment="1">
      <alignment horizontal="center"/>
    </xf>
    <xf numFmtId="9" fontId="1" fillId="2" borderId="19" xfId="19" applyNumberFormat="1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13" fillId="0" borderId="0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wrapText="1"/>
    </xf>
    <xf numFmtId="0" fontId="13" fillId="0" borderId="0" xfId="0" applyFont="1" applyBorder="1" applyAlignment="1">
      <alignment/>
    </xf>
    <xf numFmtId="0" fontId="1" fillId="2" borderId="0" xfId="0" applyFont="1" applyFill="1" applyBorder="1" applyAlignment="1">
      <alignment wrapText="1"/>
    </xf>
    <xf numFmtId="2" fontId="14" fillId="3" borderId="8" xfId="19" applyNumberFormat="1" applyFont="1" applyFill="1" applyBorder="1" applyAlignment="1">
      <alignment horizontal="center"/>
    </xf>
    <xf numFmtId="9" fontId="9" fillId="0" borderId="1" xfId="19" applyFont="1" applyBorder="1" applyAlignment="1" applyProtection="1">
      <alignment horizontal="center"/>
      <protection locked="0"/>
    </xf>
    <xf numFmtId="9" fontId="9" fillId="0" borderId="2" xfId="19" applyFont="1" applyBorder="1" applyAlignment="1" applyProtection="1">
      <alignment horizontal="center"/>
      <protection locked="0"/>
    </xf>
    <xf numFmtId="9" fontId="0" fillId="0" borderId="1" xfId="19" applyFont="1" applyBorder="1" applyAlignment="1">
      <alignment horizontal="center"/>
    </xf>
    <xf numFmtId="9" fontId="14" fillId="4" borderId="8" xfId="0" applyNumberFormat="1" applyFont="1" applyFill="1" applyBorder="1" applyAlignment="1">
      <alignment horizontal="center"/>
    </xf>
    <xf numFmtId="0" fontId="7" fillId="3" borderId="9" xfId="0" applyFont="1" applyFill="1" applyBorder="1" applyAlignment="1">
      <alignment horizontal="centerContinuous"/>
    </xf>
    <xf numFmtId="164" fontId="10" fillId="3" borderId="16" xfId="0" applyNumberFormat="1" applyFont="1" applyFill="1" applyBorder="1" applyAlignment="1">
      <alignment horizontal="centerContinuous"/>
    </xf>
    <xf numFmtId="0" fontId="10" fillId="3" borderId="16" xfId="0" applyFont="1" applyFill="1" applyBorder="1" applyAlignment="1">
      <alignment horizontal="centerContinuous"/>
    </xf>
    <xf numFmtId="0" fontId="10" fillId="3" borderId="7" xfId="0" applyFont="1" applyFill="1" applyBorder="1" applyAlignment="1">
      <alignment horizontal="centerContinuous"/>
    </xf>
    <xf numFmtId="0" fontId="7" fillId="3" borderId="8" xfId="0" applyFont="1" applyFill="1" applyBorder="1" applyAlignment="1">
      <alignment horizontal="center" textRotation="90" wrapText="1"/>
    </xf>
    <xf numFmtId="0" fontId="15" fillId="0" borderId="0" xfId="0" applyNumberFormat="1" applyFont="1" applyBorder="1" applyAlignment="1">
      <alignment horizontal="center" vertical="top"/>
    </xf>
    <xf numFmtId="0" fontId="15" fillId="0" borderId="0" xfId="0" applyNumberFormat="1" applyFont="1" applyAlignment="1">
      <alignment horizontal="center" vertical="top"/>
    </xf>
    <xf numFmtId="0" fontId="15" fillId="0" borderId="0" xfId="19" applyNumberFormat="1" applyFont="1" applyBorder="1" applyAlignment="1">
      <alignment horizontal="center" vertical="top"/>
    </xf>
    <xf numFmtId="9" fontId="0" fillId="0" borderId="1" xfId="19" applyNumberFormat="1" applyBorder="1" applyAlignment="1">
      <alignment horizontal="center"/>
    </xf>
    <xf numFmtId="9" fontId="6" fillId="2" borderId="2" xfId="19" applyFont="1" applyFill="1" applyBorder="1" applyAlignment="1">
      <alignment horizontal="center"/>
    </xf>
    <xf numFmtId="9" fontId="0" fillId="0" borderId="1" xfId="19" applyFont="1" applyBorder="1" applyAlignment="1">
      <alignment horizontal="center"/>
    </xf>
    <xf numFmtId="9" fontId="0" fillId="0" borderId="0" xfId="19" applyFont="1" applyBorder="1" applyAlignment="1">
      <alignment horizontal="center"/>
    </xf>
    <xf numFmtId="9" fontId="8" fillId="3" borderId="2" xfId="19" applyFont="1" applyFill="1" applyBorder="1" applyAlignment="1">
      <alignment horizontal="center"/>
    </xf>
    <xf numFmtId="9" fontId="0" fillId="0" borderId="3" xfId="19" applyFont="1" applyBorder="1" applyAlignment="1">
      <alignment horizontal="center"/>
    </xf>
    <xf numFmtId="9" fontId="0" fillId="0" borderId="2" xfId="19" applyFont="1" applyBorder="1" applyAlignment="1">
      <alignment horizontal="center"/>
    </xf>
    <xf numFmtId="9" fontId="6" fillId="2" borderId="1" xfId="19" applyFont="1" applyFill="1" applyBorder="1" applyAlignment="1">
      <alignment horizontal="center"/>
    </xf>
    <xf numFmtId="9" fontId="0" fillId="0" borderId="1" xfId="19" applyBorder="1" applyAlignment="1">
      <alignment/>
    </xf>
    <xf numFmtId="9" fontId="0" fillId="0" borderId="0" xfId="19" applyAlignment="1">
      <alignment/>
    </xf>
    <xf numFmtId="9" fontId="0" fillId="3" borderId="20" xfId="19" applyFill="1" applyBorder="1" applyAlignment="1">
      <alignment/>
    </xf>
    <xf numFmtId="9" fontId="0" fillId="0" borderId="1" xfId="19" applyFont="1" applyBorder="1" applyAlignment="1">
      <alignment horizontal="center"/>
    </xf>
    <xf numFmtId="9" fontId="7" fillId="3" borderId="21" xfId="19" applyFont="1" applyFill="1" applyBorder="1" applyAlignment="1">
      <alignment horizontal="center"/>
    </xf>
    <xf numFmtId="9" fontId="4" fillId="2" borderId="5" xfId="19" applyFont="1" applyFill="1" applyBorder="1" applyAlignment="1">
      <alignment horizontal="center"/>
    </xf>
    <xf numFmtId="9" fontId="8" fillId="3" borderId="8" xfId="19" applyFont="1" applyFill="1" applyBorder="1" applyAlignment="1">
      <alignment horizontal="center"/>
    </xf>
    <xf numFmtId="9" fontId="7" fillId="4" borderId="21" xfId="0" applyNumberFormat="1" applyFont="1" applyFill="1" applyBorder="1" applyAlignment="1">
      <alignment horizontal="center"/>
    </xf>
    <xf numFmtId="9" fontId="7" fillId="4" borderId="18" xfId="0" applyNumberFormat="1" applyFont="1" applyFill="1" applyBorder="1" applyAlignment="1">
      <alignment horizontal="center"/>
    </xf>
    <xf numFmtId="0" fontId="14" fillId="5" borderId="5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9" fontId="0" fillId="0" borderId="0" xfId="19" applyBorder="1" applyAlignment="1">
      <alignment horizontal="center"/>
    </xf>
    <xf numFmtId="9" fontId="0" fillId="0" borderId="3" xfId="19" applyBorder="1" applyAlignment="1">
      <alignment horizontal="center"/>
    </xf>
    <xf numFmtId="10" fontId="0" fillId="5" borderId="16" xfId="19" applyNumberFormat="1" applyFill="1" applyBorder="1" applyAlignment="1">
      <alignment horizontal="centerContinuous"/>
    </xf>
    <xf numFmtId="9" fontId="0" fillId="5" borderId="16" xfId="19" applyFill="1" applyBorder="1" applyAlignment="1">
      <alignment horizontal="centerContinuous"/>
    </xf>
    <xf numFmtId="10" fontId="0" fillId="2" borderId="16" xfId="19" applyNumberFormat="1" applyFill="1" applyBorder="1" applyAlignment="1">
      <alignment horizontal="center"/>
    </xf>
    <xf numFmtId="9" fontId="0" fillId="2" borderId="16" xfId="19" applyFill="1" applyBorder="1" applyAlignment="1">
      <alignment/>
    </xf>
    <xf numFmtId="10" fontId="0" fillId="0" borderId="0" xfId="19" applyNumberFormat="1" applyBorder="1" applyAlignment="1">
      <alignment horizontal="center"/>
    </xf>
    <xf numFmtId="9" fontId="0" fillId="0" borderId="0" xfId="19" applyBorder="1" applyAlignment="1">
      <alignment/>
    </xf>
    <xf numFmtId="0" fontId="12" fillId="2" borderId="22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 textRotation="90" wrapText="1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6" fillId="0" borderId="1" xfId="0" applyFont="1" applyBorder="1" applyAlignment="1">
      <alignment/>
    </xf>
    <xf numFmtId="14" fontId="8" fillId="5" borderId="8" xfId="0" applyNumberFormat="1" applyFont="1" applyFill="1" applyBorder="1" applyAlignment="1" applyProtection="1">
      <alignment horizontal="center" wrapText="1"/>
      <protection/>
    </xf>
    <xf numFmtId="14" fontId="8" fillId="5" borderId="8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/>
    </xf>
    <xf numFmtId="0" fontId="6" fillId="2" borderId="22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17" fillId="0" borderId="1" xfId="0" applyFont="1" applyBorder="1" applyAlignment="1">
      <alignment/>
    </xf>
    <xf numFmtId="0" fontId="17" fillId="0" borderId="0" xfId="0" applyFont="1" applyBorder="1" applyAlignment="1">
      <alignment/>
    </xf>
    <xf numFmtId="0" fontId="6" fillId="2" borderId="24" xfId="0" applyFont="1" applyFill="1" applyBorder="1" applyAlignment="1">
      <alignment horizontal="center"/>
    </xf>
    <xf numFmtId="9" fontId="8" fillId="5" borderId="5" xfId="19" applyFont="1" applyFill="1" applyBorder="1" applyAlignment="1">
      <alignment horizontal="center"/>
    </xf>
    <xf numFmtId="1" fontId="11" fillId="0" borderId="0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1" fontId="11" fillId="0" borderId="3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0" fillId="2" borderId="16" xfId="0" applyFill="1" applyBorder="1" applyAlignment="1">
      <alignment horizontal="center"/>
    </xf>
    <xf numFmtId="0" fontId="8" fillId="3" borderId="5" xfId="0" applyFont="1" applyFill="1" applyBorder="1" applyAlignment="1">
      <alignment horizontal="left"/>
    </xf>
    <xf numFmtId="0" fontId="19" fillId="3" borderId="7" xfId="0" applyFont="1" applyFill="1" applyBorder="1" applyAlignment="1">
      <alignment/>
    </xf>
    <xf numFmtId="14" fontId="8" fillId="3" borderId="6" xfId="0" applyNumberFormat="1" applyFont="1" applyFill="1" applyBorder="1" applyAlignment="1" applyProtection="1">
      <alignment horizontal="center" wrapText="1"/>
      <protection locked="0"/>
    </xf>
    <xf numFmtId="14" fontId="8" fillId="3" borderId="6" xfId="0" applyNumberFormat="1" applyFont="1" applyFill="1" applyBorder="1" applyAlignment="1" applyProtection="1">
      <alignment horizontal="center" wrapText="1"/>
      <protection/>
    </xf>
    <xf numFmtId="1" fontId="8" fillId="3" borderId="6" xfId="0" applyNumberFormat="1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 horizontal="center"/>
    </xf>
    <xf numFmtId="1" fontId="8" fillId="3" borderId="5" xfId="0" applyNumberFormat="1" applyFont="1" applyFill="1" applyBorder="1" applyAlignment="1" applyProtection="1">
      <alignment horizontal="center"/>
      <protection locked="0"/>
    </xf>
    <xf numFmtId="9" fontId="8" fillId="3" borderId="5" xfId="19" applyFont="1" applyFill="1" applyBorder="1" applyAlignment="1">
      <alignment horizontal="center"/>
    </xf>
    <xf numFmtId="9" fontId="8" fillId="3" borderId="7" xfId="19" applyFont="1" applyFill="1" applyBorder="1" applyAlignment="1" applyProtection="1">
      <alignment/>
      <protection/>
    </xf>
    <xf numFmtId="9" fontId="8" fillId="3" borderId="7" xfId="19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4" xfId="0" applyBorder="1" applyAlignment="1">
      <alignment/>
    </xf>
    <xf numFmtId="14" fontId="11" fillId="0" borderId="4" xfId="0" applyNumberFormat="1" applyFont="1" applyBorder="1" applyAlignment="1" applyProtection="1">
      <alignment horizontal="center"/>
      <protection/>
    </xf>
    <xf numFmtId="1" fontId="11" fillId="0" borderId="15" xfId="0" applyNumberFormat="1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9" fontId="0" fillId="0" borderId="15" xfId="19" applyBorder="1" applyAlignment="1">
      <alignment horizontal="center"/>
    </xf>
    <xf numFmtId="9" fontId="9" fillId="0" borderId="4" xfId="19" applyFont="1" applyBorder="1" applyAlignment="1" applyProtection="1">
      <alignment horizontal="center"/>
      <protection locked="0"/>
    </xf>
    <xf numFmtId="9" fontId="0" fillId="0" borderId="15" xfId="19" applyFont="1" applyBorder="1" applyAlignment="1">
      <alignment horizontal="center"/>
    </xf>
    <xf numFmtId="9" fontId="0" fillId="0" borderId="4" xfId="19" applyFont="1" applyBorder="1" applyAlignment="1">
      <alignment horizontal="center"/>
    </xf>
    <xf numFmtId="9" fontId="6" fillId="2" borderId="4" xfId="19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4" fontId="18" fillId="2" borderId="1" xfId="0" applyNumberFormat="1" applyFont="1" applyFill="1" applyBorder="1" applyAlignment="1" applyProtection="1">
      <alignment horizontal="center"/>
      <protection/>
    </xf>
    <xf numFmtId="14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18" fillId="2" borderId="1" xfId="0" applyNumberFormat="1" applyFont="1" applyFill="1" applyBorder="1" applyAlignment="1" applyProtection="1">
      <alignment horizontal="center"/>
      <protection/>
    </xf>
    <xf numFmtId="0" fontId="18" fillId="2" borderId="1" xfId="0" applyFont="1" applyFill="1" applyBorder="1" applyAlignment="1" applyProtection="1">
      <alignment horizontal="center"/>
      <protection/>
    </xf>
    <xf numFmtId="9" fontId="6" fillId="2" borderId="1" xfId="19" applyFont="1" applyFill="1" applyBorder="1" applyAlignment="1">
      <alignment horizontal="center"/>
    </xf>
    <xf numFmtId="9" fontId="1" fillId="0" borderId="0" xfId="19" applyFont="1" applyBorder="1" applyAlignment="1">
      <alignment horizontal="center"/>
    </xf>
    <xf numFmtId="9" fontId="0" fillId="2" borderId="16" xfId="19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0" fillId="0" borderId="0" xfId="0" applyAlignment="1">
      <alignment/>
    </xf>
    <xf numFmtId="10" fontId="1" fillId="0" borderId="11" xfId="19" applyNumberFormat="1" applyFont="1" applyBorder="1" applyAlignment="1">
      <alignment/>
    </xf>
    <xf numFmtId="0" fontId="0" fillId="0" borderId="11" xfId="0" applyBorder="1" applyAlignment="1">
      <alignment/>
    </xf>
    <xf numFmtId="10" fontId="1" fillId="0" borderId="11" xfId="0" applyNumberFormat="1" applyFont="1" applyBorder="1" applyAlignment="1">
      <alignment/>
    </xf>
    <xf numFmtId="1" fontId="1" fillId="0" borderId="0" xfId="0" applyNumberFormat="1" applyFont="1" applyBorder="1" applyAlignment="1">
      <alignment vertical="top"/>
    </xf>
    <xf numFmtId="10" fontId="1" fillId="0" borderId="0" xfId="19" applyNumberFormat="1" applyFont="1" applyBorder="1" applyAlignment="1">
      <alignment/>
    </xf>
    <xf numFmtId="0" fontId="0" fillId="0" borderId="0" xfId="0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15" xfId="19" applyNumberFormat="1" applyFont="1" applyBorder="1" applyAlignment="1">
      <alignment/>
    </xf>
    <xf numFmtId="0" fontId="0" fillId="0" borderId="15" xfId="0" applyBorder="1" applyAlignment="1">
      <alignment/>
    </xf>
    <xf numFmtId="10" fontId="1" fillId="0" borderId="15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1" fillId="2" borderId="9" xfId="0" applyFont="1" applyFill="1" applyBorder="1" applyAlignment="1">
      <alignment/>
    </xf>
    <xf numFmtId="9" fontId="20" fillId="5" borderId="7" xfId="19" applyFont="1" applyFill="1" applyBorder="1" applyAlignment="1" applyProtection="1">
      <alignment horizontal="center"/>
      <protection/>
    </xf>
    <xf numFmtId="9" fontId="6" fillId="2" borderId="26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9" fontId="1" fillId="2" borderId="1" xfId="19" applyFont="1" applyFill="1" applyBorder="1" applyAlignment="1">
      <alignment horizontal="center"/>
    </xf>
    <xf numFmtId="0" fontId="8" fillId="3" borderId="5" xfId="0" applyFont="1" applyFill="1" applyBorder="1" applyAlignment="1">
      <alignment wrapText="1"/>
    </xf>
    <xf numFmtId="9" fontId="8" fillId="3" borderId="8" xfId="19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textRotation="90" wrapText="1"/>
    </xf>
    <xf numFmtId="14" fontId="7" fillId="3" borderId="4" xfId="0" applyNumberFormat="1" applyFont="1" applyFill="1" applyBorder="1" applyAlignment="1">
      <alignment horizontal="center" textRotation="90" wrapText="1"/>
    </xf>
    <xf numFmtId="1" fontId="7" fillId="3" borderId="4" xfId="0" applyNumberFormat="1" applyFont="1" applyFill="1" applyBorder="1" applyAlignment="1">
      <alignment horizontal="center" textRotation="90" wrapText="1"/>
    </xf>
    <xf numFmtId="10" fontId="7" fillId="3" borderId="4" xfId="19" applyNumberFormat="1" applyFont="1" applyFill="1" applyBorder="1" applyAlignment="1">
      <alignment horizontal="center" textRotation="90" wrapText="1"/>
    </xf>
    <xf numFmtId="9" fontId="7" fillId="3" borderId="4" xfId="19" applyFont="1" applyFill="1" applyBorder="1" applyAlignment="1">
      <alignment horizontal="center" textRotation="90" wrapText="1"/>
    </xf>
    <xf numFmtId="10" fontId="7" fillId="3" borderId="4" xfId="0" applyNumberFormat="1" applyFont="1" applyFill="1" applyBorder="1" applyAlignment="1">
      <alignment horizontal="center" textRotation="90" wrapText="1"/>
    </xf>
    <xf numFmtId="164" fontId="7" fillId="3" borderId="4" xfId="0" applyNumberFormat="1" applyFont="1" applyFill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" fontId="14" fillId="3" borderId="5" xfId="0" applyNumberFormat="1" applyFont="1" applyFill="1" applyBorder="1" applyAlignment="1" applyProtection="1">
      <alignment horizontal="center"/>
      <protection locked="0"/>
    </xf>
    <xf numFmtId="9" fontId="8" fillId="3" borderId="7" xfId="19" applyFont="1" applyFill="1" applyBorder="1" applyAlignment="1" applyProtection="1">
      <alignment horizontal="center"/>
      <protection/>
    </xf>
    <xf numFmtId="1" fontId="11" fillId="0" borderId="1" xfId="0" applyNumberFormat="1" applyFont="1" applyBorder="1" applyAlignment="1">
      <alignment horizontal="center"/>
    </xf>
    <xf numFmtId="14" fontId="18" fillId="2" borderId="1" xfId="0" applyNumberFormat="1" applyFont="1" applyFill="1" applyBorder="1" applyAlignment="1" applyProtection="1">
      <alignment horizontal="center"/>
      <protection/>
    </xf>
    <xf numFmtId="0" fontId="21" fillId="5" borderId="9" xfId="0" applyFont="1" applyFill="1" applyBorder="1" applyAlignment="1">
      <alignment horizontal="centerContinuous"/>
    </xf>
    <xf numFmtId="0" fontId="22" fillId="0" borderId="0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14" fontId="23" fillId="2" borderId="1" xfId="0" applyNumberFormat="1" applyFont="1" applyFill="1" applyBorder="1" applyAlignment="1" applyProtection="1">
      <alignment horizontal="center"/>
      <protection/>
    </xf>
    <xf numFmtId="1" fontId="12" fillId="2" borderId="1" xfId="0" applyNumberFormat="1" applyFont="1" applyFill="1" applyBorder="1" applyAlignment="1" applyProtection="1">
      <alignment horizontal="center"/>
      <protection locked="0"/>
    </xf>
    <xf numFmtId="9" fontId="8" fillId="3" borderId="2" xfId="19" applyFont="1" applyFill="1" applyBorder="1" applyAlignment="1">
      <alignment horizontal="center"/>
    </xf>
    <xf numFmtId="1" fontId="1" fillId="2" borderId="1" xfId="19" applyNumberFormat="1" applyFont="1" applyFill="1" applyBorder="1" applyAlignment="1">
      <alignment horizontal="center"/>
    </xf>
    <xf numFmtId="14" fontId="8" fillId="4" borderId="6" xfId="0" applyNumberFormat="1" applyFont="1" applyFill="1" applyBorder="1" applyAlignment="1" applyProtection="1">
      <alignment horizontal="center" wrapText="1"/>
      <protection locked="0"/>
    </xf>
    <xf numFmtId="14" fontId="8" fillId="4" borderId="6" xfId="0" applyNumberFormat="1" applyFont="1" applyFill="1" applyBorder="1" applyAlignment="1" applyProtection="1">
      <alignment horizontal="center" wrapText="1"/>
      <protection/>
    </xf>
    <xf numFmtId="14" fontId="9" fillId="0" borderId="1" xfId="0" applyNumberFormat="1" applyFont="1" applyBorder="1" applyAlignment="1" applyProtection="1">
      <alignment horizontal="center"/>
      <protection/>
    </xf>
    <xf numFmtId="14" fontId="9" fillId="0" borderId="4" xfId="0" applyNumberFormat="1" applyFont="1" applyBorder="1" applyAlignment="1" applyProtection="1">
      <alignment horizontal="center"/>
      <protection/>
    </xf>
    <xf numFmtId="14" fontId="9" fillId="2" borderId="1" xfId="0" applyNumberFormat="1" applyFont="1" applyFill="1" applyBorder="1" applyAlignment="1" applyProtection="1">
      <alignment horizontal="center"/>
      <protection/>
    </xf>
    <xf numFmtId="14" fontId="9" fillId="0" borderId="2" xfId="0" applyNumberFormat="1" applyFont="1" applyBorder="1" applyAlignment="1" applyProtection="1">
      <alignment horizontal="center"/>
      <protection/>
    </xf>
    <xf numFmtId="14" fontId="9" fillId="0" borderId="0" xfId="0" applyNumberFormat="1" applyFont="1" applyBorder="1" applyAlignment="1">
      <alignment horizontal="center"/>
    </xf>
    <xf numFmtId="14" fontId="9" fillId="0" borderId="15" xfId="0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4" fontId="18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1" fillId="2" borderId="3" xfId="0" applyFont="1" applyFill="1" applyBorder="1" applyAlignment="1">
      <alignment horizontal="centerContinuous" wrapText="1"/>
    </xf>
    <xf numFmtId="49" fontId="0" fillId="2" borderId="3" xfId="0" applyNumberFormat="1" applyFill="1" applyBorder="1" applyAlignment="1">
      <alignment horizontal="centerContinuous" wrapText="1"/>
    </xf>
    <xf numFmtId="0" fontId="0" fillId="2" borderId="2" xfId="0" applyFill="1" applyBorder="1" applyAlignment="1">
      <alignment horizontal="centerContinuous"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14" fontId="1" fillId="2" borderId="2" xfId="0" applyNumberFormat="1" applyFont="1" applyFill="1" applyBorder="1" applyAlignment="1">
      <alignment horizontal="center"/>
    </xf>
    <xf numFmtId="0" fontId="11" fillId="0" borderId="1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70"/>
      <c:depthPercent val="9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'Chart Data'!$A$16</c:f>
              <c:strCache>
                <c:ptCount val="1"/>
                <c:pt idx="0">
                  <c:v>System Analysis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Data'!$B$15</c:f>
              <c:strCache>
                <c:ptCount val="1"/>
                <c:pt idx="0">
                  <c:v>% Variance</c:v>
                </c:pt>
              </c:strCache>
            </c:strRef>
          </c:cat>
          <c:val>
            <c:numRef>
              <c:f>'Chart Data'!$B$16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'Chart Data'!$A$17</c:f>
              <c:strCache>
                <c:ptCount val="1"/>
                <c:pt idx="0">
                  <c:v>System Design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Data'!$B$15</c:f>
              <c:strCache>
                <c:ptCount val="1"/>
                <c:pt idx="0">
                  <c:v>% Variance</c:v>
                </c:pt>
              </c:strCache>
            </c:strRef>
          </c:cat>
          <c:val>
            <c:numRef>
              <c:f>'Chart Data'!$B$17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'Chart Data'!$A$18</c:f>
              <c:strCache>
                <c:ptCount val="1"/>
                <c:pt idx="0">
                  <c:v>Technical Support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Data'!$B$15</c:f>
              <c:strCache>
                <c:ptCount val="1"/>
                <c:pt idx="0">
                  <c:v>% Variance</c:v>
                </c:pt>
              </c:strCache>
            </c:strRef>
          </c:cat>
          <c:val>
            <c:numRef>
              <c:f>'Chart Data'!$B$18</c:f>
              <c:numCache>
                <c:ptCount val="1"/>
                <c:pt idx="0">
                  <c:v>0.5714285714285714</c:v>
                </c:pt>
              </c:numCache>
            </c:numRef>
          </c:val>
          <c:shape val="box"/>
        </c:ser>
        <c:ser>
          <c:idx val="5"/>
          <c:order val="3"/>
          <c:tx>
            <c:strRef>
              <c:f>'Chart Data'!$A$19</c:f>
              <c:strCache>
                <c:ptCount val="1"/>
                <c:pt idx="0">
                  <c:v>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Data'!$B$15</c:f>
              <c:strCache>
                <c:ptCount val="1"/>
                <c:pt idx="0">
                  <c:v>% Variance</c:v>
                </c:pt>
              </c:strCache>
            </c:strRef>
          </c:cat>
          <c:val>
            <c:numRef>
              <c:f>'Chart Data'!$B$19</c:f>
              <c:numCache>
                <c:ptCount val="1"/>
                <c:pt idx="0">
                  <c:v>1.1306841494960305</c:v>
                </c:pt>
              </c:numCache>
            </c:numRef>
          </c:val>
          <c:shape val="box"/>
        </c:ser>
        <c:ser>
          <c:idx val="0"/>
          <c:order val="4"/>
          <c:tx>
            <c:strRef>
              <c:f>'Chart Data'!$A$20</c:f>
              <c:strCache>
                <c:ptCount val="1"/>
                <c:pt idx="0">
                  <c:v>Project Administration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Data'!$B$15</c:f>
              <c:strCache>
                <c:ptCount val="1"/>
                <c:pt idx="0">
                  <c:v>% Variance</c:v>
                </c:pt>
              </c:strCache>
            </c:strRef>
          </c:cat>
          <c:val>
            <c:numRef>
              <c:f>'Chart Data'!$B$20</c:f>
              <c:numCache>
                <c:ptCount val="1"/>
                <c:pt idx="0">
                  <c:v>1.0285714285714285</c:v>
                </c:pt>
              </c:numCache>
            </c:numRef>
          </c:val>
          <c:shape val="box"/>
        </c:ser>
        <c:ser>
          <c:idx val="8"/>
          <c:order val="5"/>
          <c:tx>
            <c:strRef>
              <c:f>'Chart Data'!$A$21</c:f>
              <c:strCache>
                <c:ptCount val="1"/>
                <c:pt idx="0">
                  <c:v>System Testing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Data'!$B$15</c:f>
              <c:strCache>
                <c:ptCount val="1"/>
                <c:pt idx="0">
                  <c:v>% Variance</c:v>
                </c:pt>
              </c:strCache>
            </c:strRef>
          </c:cat>
          <c:val>
            <c:numRef>
              <c:f>'Chart Data'!$B$21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6"/>
          <c:tx>
            <c:strRef>
              <c:f>'Chart Data'!$A$22</c:f>
              <c:strCache>
                <c:ptCount val="1"/>
                <c:pt idx="0">
                  <c:v>User Acceptance Testing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Data'!$B$15</c:f>
              <c:strCache>
                <c:ptCount val="1"/>
                <c:pt idx="0">
                  <c:v>% Variance</c:v>
                </c:pt>
              </c:strCache>
            </c:strRef>
          </c:cat>
          <c:val>
            <c:numRef>
              <c:f>'Chart Data'!$B$22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0"/>
          <c:order val="7"/>
          <c:tx>
            <c:strRef>
              <c:f>'Chart Data'!$A$23</c:f>
              <c:strCache>
                <c:ptCount val="1"/>
                <c:pt idx="0">
                  <c:v>User Training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Data'!$B$15</c:f>
              <c:strCache>
                <c:ptCount val="1"/>
                <c:pt idx="0">
                  <c:v>% Variance</c:v>
                </c:pt>
              </c:strCache>
            </c:strRef>
          </c:cat>
          <c:val>
            <c:numRef>
              <c:f>'Chart Data'!$B$23</c:f>
              <c:numCache>
                <c:ptCount val="1"/>
                <c:pt idx="0">
                  <c:v>0.9285714285714285</c:v>
                </c:pt>
              </c:numCache>
            </c:numRef>
          </c:val>
          <c:shape val="box"/>
        </c:ser>
        <c:ser>
          <c:idx val="11"/>
          <c:order val="8"/>
          <c:tx>
            <c:strRef>
              <c:f>'Chart Data'!$A$24</c:f>
              <c:strCache>
                <c:ptCount val="1"/>
                <c:pt idx="0">
                  <c:v>User Documentation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Data'!$B$15</c:f>
              <c:strCache>
                <c:ptCount val="1"/>
                <c:pt idx="0">
                  <c:v>% Variance</c:v>
                </c:pt>
              </c:strCache>
            </c:strRef>
          </c:cat>
          <c:val>
            <c:numRef>
              <c:f>'Chart Data'!$B$24</c:f>
              <c:numCache>
                <c:ptCount val="1"/>
                <c:pt idx="0">
                  <c:v>1.0144927536231885</c:v>
                </c:pt>
              </c:numCache>
            </c:numRef>
          </c:val>
          <c:shape val="box"/>
        </c:ser>
        <c:ser>
          <c:idx val="13"/>
          <c:order val="9"/>
          <c:tx>
            <c:strRef>
              <c:f>'Chart Data'!$A$25</c:f>
              <c:strCache>
                <c:ptCount val="1"/>
                <c:pt idx="0">
                  <c:v>WHOLE PROJECT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Data'!$B$15</c:f>
              <c:strCache>
                <c:ptCount val="1"/>
                <c:pt idx="0">
                  <c:v>% Variance</c:v>
                </c:pt>
              </c:strCache>
            </c:strRef>
          </c:cat>
          <c:val>
            <c:numRef>
              <c:f>'Chart Data'!$B$25</c:f>
              <c:numCache>
                <c:ptCount val="1"/>
                <c:pt idx="0">
                  <c:v>1.0025132911488872</c:v>
                </c:pt>
              </c:numCache>
            </c:numRef>
          </c:val>
          <c:shape val="box"/>
        </c:ser>
        <c:gapWidth val="70"/>
        <c:gapDepth val="50"/>
        <c:shape val="box"/>
        <c:axId val="11004873"/>
        <c:axId val="31934994"/>
        <c:axId val="18979491"/>
      </c:bar3DChart>
      <c:catAx>
        <c:axId val="11004873"/>
        <c:scaling>
          <c:orientation val="minMax"/>
        </c:scaling>
        <c:axPos val="b"/>
        <c:delete val="1"/>
        <c:majorTickMark val="out"/>
        <c:minorTickMark val="none"/>
        <c:tickLblPos val="low"/>
        <c:crossAx val="31934994"/>
        <c:crosses val="autoZero"/>
        <c:auto val="0"/>
        <c:lblOffset val="100"/>
        <c:noMultiLvlLbl val="0"/>
      </c:catAx>
      <c:valAx>
        <c:axId val="31934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Achievement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04873"/>
        <c:crossesAt val="1"/>
        <c:crossBetween val="between"/>
        <c:dispUnits/>
      </c:valAx>
      <c:serAx>
        <c:axId val="18979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934994"/>
        <c:crosses val="autoZero"/>
        <c:tickLblSkip val="1"/>
        <c:tickMarkSkip val="1"/>
      </c:serAx>
      <c:spPr>
        <a:solidFill>
          <a:srgbClr val="C0C0C0"/>
        </a:solidFill>
        <a:ln w="12700">
          <a:solidFill>
            <a:srgbClr val="80808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"/>
      <c:rotY val="350"/>
      <c:depthPercent val="200"/>
      <c:rAngAx val="1"/>
    </c:view3D>
    <c:plotArea>
      <c:layout>
        <c:manualLayout>
          <c:xMode val="edge"/>
          <c:yMode val="edge"/>
          <c:x val="0.0015"/>
          <c:y val="0.0025"/>
          <c:w val="1"/>
          <c:h val="0.9975"/>
        </c:manualLayout>
      </c:layout>
      <c:bar3DChart>
        <c:barDir val="col"/>
        <c:grouping val="standard"/>
        <c:varyColors val="0"/>
        <c:ser>
          <c:idx val="2"/>
          <c:order val="0"/>
          <c:tx>
            <c:strRef>
              <c:f>'Chart Data'!$D$2</c:f>
              <c:strCache>
                <c:ptCount val="1"/>
                <c:pt idx="0">
                  <c:v>Overall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'Chart Data'!$A$4:$A$12</c:f>
              <c:strCache>
                <c:ptCount val="9"/>
                <c:pt idx="0">
                  <c:v>Project Leader</c:v>
                </c:pt>
                <c:pt idx="1">
                  <c:v>Customer Care</c:v>
                </c:pt>
                <c:pt idx="2">
                  <c:v>Billing</c:v>
                </c:pt>
                <c:pt idx="3">
                  <c:v>Interfaces</c:v>
                </c:pt>
                <c:pt idx="4">
                  <c:v>Business Analyst</c:v>
                </c:pt>
                <c:pt idx="5">
                  <c:v>Technical Analysts</c:v>
                </c:pt>
                <c:pt idx="6">
                  <c:v>Client Services</c:v>
                </c:pt>
                <c:pt idx="7">
                  <c:v>Senior Consultant</c:v>
                </c:pt>
                <c:pt idx="8">
                  <c:v>WHOLE PROJECT</c:v>
                </c:pt>
              </c:strCache>
            </c:strRef>
          </c:cat>
          <c:val>
            <c:numRef>
              <c:f>'Chart Data'!$D$4:$D$12</c:f>
              <c:numCache>
                <c:ptCount val="9"/>
                <c:pt idx="0">
                  <c:v>0.22250000000000003</c:v>
                </c:pt>
                <c:pt idx="1">
                  <c:v>0.5605357142857144</c:v>
                </c:pt>
                <c:pt idx="2">
                  <c:v>0.5413736263736264</c:v>
                </c:pt>
                <c:pt idx="3">
                  <c:v>0.3789795918367348</c:v>
                </c:pt>
                <c:pt idx="4">
                  <c:v>0.14000000000000007</c:v>
                </c:pt>
                <c:pt idx="5">
                  <c:v>0.08500000000000008</c:v>
                </c:pt>
                <c:pt idx="6">
                  <c:v>0.19</c:v>
                </c:pt>
                <c:pt idx="7">
                  <c:v>0.0012499999999999734</c:v>
                </c:pt>
                <c:pt idx="8">
                  <c:v>-0.05202232832102971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'Chart Data'!$C$2</c:f>
              <c:strCache>
                <c:ptCount val="1"/>
                <c:pt idx="0">
                  <c:v>Financial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'Chart Data'!$A$4:$A$12</c:f>
              <c:strCache>
                <c:ptCount val="9"/>
                <c:pt idx="0">
                  <c:v>Project Leader</c:v>
                </c:pt>
                <c:pt idx="1">
                  <c:v>Customer Care</c:v>
                </c:pt>
                <c:pt idx="2">
                  <c:v>Billing</c:v>
                </c:pt>
                <c:pt idx="3">
                  <c:v>Interfaces</c:v>
                </c:pt>
                <c:pt idx="4">
                  <c:v>Business Analyst</c:v>
                </c:pt>
                <c:pt idx="5">
                  <c:v>Technical Analysts</c:v>
                </c:pt>
                <c:pt idx="6">
                  <c:v>Client Services</c:v>
                </c:pt>
                <c:pt idx="7">
                  <c:v>Senior Consultant</c:v>
                </c:pt>
                <c:pt idx="8">
                  <c:v>WHOLE PROJECT</c:v>
                </c:pt>
              </c:strCache>
            </c:strRef>
          </c:cat>
          <c:val>
            <c:numRef>
              <c:f>'Chart Data'!$C$4:$C$12</c:f>
              <c:numCache>
                <c:ptCount val="9"/>
                <c:pt idx="0">
                  <c:v>0.40000000000000013</c:v>
                </c:pt>
                <c:pt idx="1">
                  <c:v>1.1</c:v>
                </c:pt>
                <c:pt idx="2">
                  <c:v>1.1</c:v>
                </c:pt>
                <c:pt idx="3">
                  <c:v>0.7500000000000002</c:v>
                </c:pt>
                <c:pt idx="4">
                  <c:v>0.40000000000000013</c:v>
                </c:pt>
                <c:pt idx="5">
                  <c:v>0.40000000000000013</c:v>
                </c:pt>
                <c:pt idx="6">
                  <c:v>0.5</c:v>
                </c:pt>
                <c:pt idx="7">
                  <c:v>0.012499999999999956</c:v>
                </c:pt>
                <c:pt idx="8">
                  <c:v>-0.0679547261643737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'Chart Data'!$B$2</c:f>
              <c:strCache>
                <c:ptCount val="1"/>
                <c:pt idx="0">
                  <c:v>Linear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Data'!$A$4:$A$12</c:f>
              <c:strCache>
                <c:ptCount val="9"/>
                <c:pt idx="0">
                  <c:v>Project Leader</c:v>
                </c:pt>
                <c:pt idx="1">
                  <c:v>Customer Care</c:v>
                </c:pt>
                <c:pt idx="2">
                  <c:v>Billing</c:v>
                </c:pt>
                <c:pt idx="3">
                  <c:v>Interfaces</c:v>
                </c:pt>
                <c:pt idx="4">
                  <c:v>Business Analyst</c:v>
                </c:pt>
                <c:pt idx="5">
                  <c:v>Technical Analysts</c:v>
                </c:pt>
                <c:pt idx="6">
                  <c:v>Client Services</c:v>
                </c:pt>
                <c:pt idx="7">
                  <c:v>Senior Consultant</c:v>
                </c:pt>
                <c:pt idx="8">
                  <c:v>WHOLE PROJECT</c:v>
                </c:pt>
              </c:strCache>
            </c:strRef>
          </c:cat>
          <c:val>
            <c:numRef>
              <c:f>'Chart Data'!$B$4:$B$12</c:f>
              <c:numCache>
                <c:ptCount val="9"/>
                <c:pt idx="0">
                  <c:v>0.04499999999999993</c:v>
                </c:pt>
                <c:pt idx="1">
                  <c:v>0.02107142857142863</c:v>
                </c:pt>
                <c:pt idx="2">
                  <c:v>-0.01725274725274717</c:v>
                </c:pt>
                <c:pt idx="3">
                  <c:v>0.007959183673469372</c:v>
                </c:pt>
                <c:pt idx="4">
                  <c:v>-0.12</c:v>
                </c:pt>
                <c:pt idx="5">
                  <c:v>-0.22999999999999998</c:v>
                </c:pt>
                <c:pt idx="6">
                  <c:v>-0.12</c:v>
                </c:pt>
                <c:pt idx="7">
                  <c:v>-0.010000000000000009</c:v>
                </c:pt>
                <c:pt idx="8">
                  <c:v>-0.03608993047768572</c:v>
                </c:pt>
              </c:numCache>
            </c:numRef>
          </c:val>
          <c:shape val="box"/>
        </c:ser>
        <c:gapWidth val="200"/>
        <c:gapDepth val="30"/>
        <c:shape val="box"/>
        <c:axId val="36597692"/>
        <c:axId val="60943773"/>
        <c:axId val="11623046"/>
      </c:bar3DChart>
      <c:catAx>
        <c:axId val="36597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Functional Area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0943773"/>
        <c:crosses val="autoZero"/>
        <c:auto val="0"/>
        <c:lblOffset val="100"/>
        <c:noMultiLvlLbl val="0"/>
      </c:catAx>
      <c:valAx>
        <c:axId val="6094377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97692"/>
        <c:crossesAt val="1"/>
        <c:crossBetween val="between"/>
        <c:dispUnits/>
      </c:valAx>
      <c:serAx>
        <c:axId val="11623046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0943773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.25" bottom="1" header="0.5" footer="0.5"/>
  <pageSetup horizontalDpi="300" verticalDpi="300" orientation="landscape"/>
  <headerFooter>
    <oddHeader>&amp;L&amp;"Arial,Italic"&amp;9Client: ATT Thrifty Biller
Release: 9702&amp;C &amp;"Arial,Bold Italic"&amp;18Saville Systems
Achievement vs Plan&amp;R&amp;"Arial,Italic"&amp;9As at: &amp;D
Time: &amp;T</oddHeader>
    <oddFooter>&amp;L&amp;"Arial,Italic"&amp;9Ref: &amp;F // &amp;A&amp;C&amp;"Arial,Bold"&amp;14Confidential&amp;R&amp;"Arial,Italic"&amp;9Page: &amp;P of &amp;N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.25" bottom="1" header="0.5" footer="0.5"/>
  <pageSetup horizontalDpi="300" verticalDpi="300" orientation="landscape"/>
  <headerFooter>
    <oddHeader>&amp;L&amp;"Arial,Italic"&amp;9Client: ATT Thrifty Biller
Release: 9702&amp;C&amp;"Arial,Bold Italic"&amp;18Saville Systems
Project Performance&amp;R&amp;"Arial,Italic"&amp;9As at: &amp;D
Time: &amp;T</oddHeader>
    <oddFooter>&amp;LRef:&amp;F // &amp;A&amp;CProprietary &amp; Confidential&amp;RPage: &amp;P of &amp;N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05475"/>
    <xdr:graphicFrame>
      <xdr:nvGraphicFramePr>
        <xdr:cNvPr id="1" name="Chart 1"/>
        <xdr:cNvGraphicFramePr/>
      </xdr:nvGraphicFramePr>
      <xdr:xfrm>
        <a:off x="0" y="0"/>
        <a:ext cx="86772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05475"/>
    <xdr:graphicFrame>
      <xdr:nvGraphicFramePr>
        <xdr:cNvPr id="1" name="Shape 1025"/>
        <xdr:cNvGraphicFramePr/>
      </xdr:nvGraphicFramePr>
      <xdr:xfrm>
        <a:off x="0" y="0"/>
        <a:ext cx="86772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="85" zoomScaleNormal="85" workbookViewId="0" topLeftCell="A2">
      <selection activeCell="A18" sqref="A18"/>
    </sheetView>
  </sheetViews>
  <sheetFormatPr defaultColWidth="9.140625" defaultRowHeight="12.75"/>
  <cols>
    <col min="1" max="1" width="47.57421875" style="3" customWidth="1"/>
    <col min="2" max="2" width="9.7109375" style="15" customWidth="1"/>
    <col min="3" max="3" width="9.7109375" style="14" customWidth="1"/>
    <col min="4" max="5" width="5.7109375" style="11" customWidth="1"/>
    <col min="6" max="6" width="5.7109375" style="21" customWidth="1"/>
    <col min="7" max="7" width="5.57421875" style="21" customWidth="1"/>
    <col min="8" max="8" width="5.7109375" style="23" customWidth="1"/>
    <col min="9" max="9" width="8.8515625" style="25" customWidth="1"/>
    <col min="10" max="16384" width="9.140625" style="3" customWidth="1"/>
  </cols>
  <sheetData>
    <row r="1" spans="1:10" s="8" customFormat="1" ht="86.25" customHeight="1" thickBot="1">
      <c r="A1" s="37" t="s">
        <v>0</v>
      </c>
      <c r="B1" s="55" t="str">
        <f>(Overview!B2)</f>
        <v>Commencement Date</v>
      </c>
      <c r="C1" s="55" t="str">
        <f>(Overview!C2)</f>
        <v>Scheduled Completion Date</v>
      </c>
      <c r="D1" s="56" t="s">
        <v>1</v>
      </c>
      <c r="E1" s="56" t="s">
        <v>2</v>
      </c>
      <c r="F1" s="57" t="str">
        <f>(Overview!J2)</f>
        <v>% Time Elapsed since start date</v>
      </c>
      <c r="G1" s="57" t="str">
        <f>(Overview!L2)</f>
        <v>Planned % Completion</v>
      </c>
      <c r="H1" s="58" t="s">
        <v>3</v>
      </c>
      <c r="I1" s="118" t="s">
        <v>4</v>
      </c>
      <c r="J1" s="9"/>
    </row>
    <row r="2" spans="1:9" ht="24.75" customHeight="1">
      <c r="A2" s="26" t="s">
        <v>5</v>
      </c>
      <c r="B2" s="14">
        <f>(Overview!B7)</f>
        <v>35490</v>
      </c>
      <c r="C2" s="34">
        <f>(Overview!C7)</f>
        <v>35765</v>
      </c>
      <c r="D2" s="10">
        <f>((C2-B2)/7)</f>
        <v>39.285714285714285</v>
      </c>
      <c r="E2" s="31">
        <f aca="true" t="shared" si="0" ref="E2:E11">(today-B2)/7</f>
        <v>3.5714285714285716</v>
      </c>
      <c r="F2" s="20">
        <f>E2/D2</f>
        <v>0.09090909090909091</v>
      </c>
      <c r="G2" s="33">
        <f>AVERAGE(Overview!L4,Overview!L9,Overview!L17,Overview!L25,Overview!L33)</f>
        <v>0.055999999999999994</v>
      </c>
      <c r="H2" s="33">
        <f>AVERAGE(Overview!M4,Overview!M9,Overview!M17,Overview!M25,Overview!M33)</f>
        <v>0.055999999999999994</v>
      </c>
      <c r="I2" s="119">
        <f aca="true" t="shared" si="1" ref="I2:I8">H2/G2</f>
        <v>1</v>
      </c>
    </row>
    <row r="3" spans="1:9" ht="24.75" customHeight="1">
      <c r="A3" s="26" t="s">
        <v>6</v>
      </c>
      <c r="B3" s="14">
        <f>(Overview!B15)</f>
        <v>35490</v>
      </c>
      <c r="C3" s="34">
        <f>(Overview!C15)</f>
        <v>35765</v>
      </c>
      <c r="D3" s="10">
        <f aca="true" t="shared" si="2" ref="D3:D9">((C3-B3)/7)</f>
        <v>39.285714285714285</v>
      </c>
      <c r="E3" s="31">
        <f t="shared" si="0"/>
        <v>3.5714285714285716</v>
      </c>
      <c r="F3" s="20">
        <f>E3/D3</f>
        <v>0.09090909090909091</v>
      </c>
      <c r="G3" s="33">
        <f>AVERAGE(Overview!L5,Overview!L10,Overview!L18,Overview!L26)</f>
        <v>0.14750000000000002</v>
      </c>
      <c r="H3" s="33">
        <f>AVERAGE(Overview!M5,Overview!M10,Overview!M18,Overview!M26)</f>
        <v>0.14750000000000002</v>
      </c>
      <c r="I3" s="119">
        <f t="shared" si="1"/>
        <v>1</v>
      </c>
    </row>
    <row r="4" spans="1:9" ht="24.75" customHeight="1">
      <c r="A4" s="26" t="s">
        <v>7</v>
      </c>
      <c r="B4" s="14">
        <f>(Overview!B33)</f>
        <v>35490</v>
      </c>
      <c r="C4" s="34">
        <f>(Overview!C33)</f>
        <v>35765</v>
      </c>
      <c r="D4" s="10">
        <f t="shared" si="2"/>
        <v>39.285714285714285</v>
      </c>
      <c r="E4" s="31">
        <f t="shared" si="0"/>
        <v>3.5714285714285716</v>
      </c>
      <c r="F4" s="20">
        <f>E4/D4</f>
        <v>0.09090909090909091</v>
      </c>
      <c r="G4" s="130">
        <f>(Overview!L39)</f>
        <v>0.07</v>
      </c>
      <c r="H4" s="130">
        <f>(Overview!M39)</f>
        <v>0.04</v>
      </c>
      <c r="I4" s="119">
        <f t="shared" si="1"/>
        <v>0.5714285714285714</v>
      </c>
    </row>
    <row r="5" spans="1:9" ht="24.75" customHeight="1">
      <c r="A5" s="26" t="s">
        <v>8</v>
      </c>
      <c r="B5" s="14">
        <f>(Overview!B39)</f>
        <v>35490</v>
      </c>
      <c r="C5" s="34">
        <f>(Overview!C39)</f>
        <v>35765</v>
      </c>
      <c r="D5" s="10">
        <f t="shared" si="2"/>
        <v>39.285714285714285</v>
      </c>
      <c r="E5" s="31">
        <f t="shared" si="0"/>
        <v>3.5714285714285716</v>
      </c>
      <c r="F5" s="20">
        <f>E5/D5</f>
        <v>0.09090909090909091</v>
      </c>
      <c r="G5" s="130">
        <f>AVERAGE(Overview!L11,Overview!L19,Overview!L27,Overview!L34)</f>
        <v>0.06999875124875125</v>
      </c>
      <c r="H5" s="130">
        <f>AVERAGE(Overview!M11,Overview!M19,Overview!M27,Overview!M34)</f>
        <v>0.07914647852147852</v>
      </c>
      <c r="I5" s="119">
        <f t="shared" si="1"/>
        <v>1.1306841494960305</v>
      </c>
    </row>
    <row r="6" spans="1:10" s="1" customFormat="1" ht="24.75" customHeight="1">
      <c r="A6" s="27" t="s">
        <v>9</v>
      </c>
      <c r="B6" s="14">
        <f>(Overview!B40)</f>
        <v>35490</v>
      </c>
      <c r="C6" s="34">
        <f>(Overview!C40)</f>
        <v>35765</v>
      </c>
      <c r="D6" s="10">
        <f t="shared" si="2"/>
        <v>39.285714285714285</v>
      </c>
      <c r="E6" s="31">
        <f t="shared" si="0"/>
        <v>3.5714285714285716</v>
      </c>
      <c r="F6" s="20">
        <f>E6/D6</f>
        <v>0.09090909090909091</v>
      </c>
      <c r="G6" s="140">
        <f>AVERAGE(Overview!L6,Overview!L12,Overview!L20,Overview!L28,Overview!L45)</f>
        <v>0.07</v>
      </c>
      <c r="H6" s="140">
        <f>AVERAGE(Overview!M6,Overview!M12,Overview!M20,Overview!M28,Overview!M45)</f>
        <v>0.072</v>
      </c>
      <c r="I6" s="119">
        <f t="shared" si="1"/>
        <v>1.0285714285714285</v>
      </c>
      <c r="J6" s="3"/>
    </row>
    <row r="7" spans="1:9" ht="24.75" customHeight="1">
      <c r="A7" s="26" t="s">
        <v>10</v>
      </c>
      <c r="B7" s="14">
        <f>(Overview!B34)</f>
        <v>35490</v>
      </c>
      <c r="C7" s="34">
        <f>(Overview!C34)</f>
        <v>35765</v>
      </c>
      <c r="D7" s="10">
        <f t="shared" si="2"/>
        <v>39.285714285714285</v>
      </c>
      <c r="E7" s="31">
        <f t="shared" si="0"/>
        <v>3.5714285714285716</v>
      </c>
      <c r="F7" s="20">
        <f>E7/D7</f>
        <v>0.09090909090909091</v>
      </c>
      <c r="G7" s="33">
        <f>AVERAGE(Overview!L13,Overview!L21,Overview!L29,Overview!L35)</f>
        <v>0.07500000000000001</v>
      </c>
      <c r="H7" s="33">
        <f>AVERAGE(Overview!M13,Overview!M21,Overview!M29,Overview!M35)</f>
        <v>0.07500000000000001</v>
      </c>
      <c r="I7" s="119">
        <f>H7/G7</f>
        <v>1</v>
      </c>
    </row>
    <row r="8" spans="1:10" s="1" customFormat="1" ht="24.75" customHeight="1">
      <c r="A8" s="27" t="s">
        <v>11</v>
      </c>
      <c r="B8" s="14">
        <f>(Overview!B42)</f>
        <v>35490</v>
      </c>
      <c r="C8" s="34">
        <f>(Overview!C42)</f>
        <v>35765</v>
      </c>
      <c r="D8" s="10">
        <f t="shared" si="2"/>
        <v>39.285714285714285</v>
      </c>
      <c r="E8" s="31">
        <f t="shared" si="0"/>
        <v>3.5714285714285716</v>
      </c>
      <c r="F8" s="20">
        <f>E8/D8</f>
        <v>0.09090909090909091</v>
      </c>
      <c r="G8" s="33">
        <f>AVERAGE(Overview!L7,Overview!L14,Overview!L22,Overview!L30,Overview!L36)</f>
        <v>0.074</v>
      </c>
      <c r="H8" s="33">
        <f>AVERAGE(Overview!M7,Overview!M14,Overview!M22,Overview!M30,Overview!M36)</f>
        <v>0.074</v>
      </c>
      <c r="I8" s="119">
        <f t="shared" si="1"/>
        <v>1</v>
      </c>
      <c r="J8" s="3"/>
    </row>
    <row r="9" spans="1:10" s="1" customFormat="1" ht="24.75" customHeight="1">
      <c r="A9" s="26" t="s">
        <v>12</v>
      </c>
      <c r="B9" s="14">
        <f>(Overview!B35)</f>
        <v>35490</v>
      </c>
      <c r="C9" s="34">
        <f>(Overview!C35)</f>
        <v>35765</v>
      </c>
      <c r="D9" s="10">
        <f t="shared" si="2"/>
        <v>39.285714285714285</v>
      </c>
      <c r="E9" s="31">
        <f t="shared" si="0"/>
        <v>3.5714285714285716</v>
      </c>
      <c r="F9" s="20">
        <f>E9/D9</f>
        <v>0.09090909090909091</v>
      </c>
      <c r="G9" s="33">
        <f>AVERAGE(Overview!L40,Overview!L42)</f>
        <v>0.07</v>
      </c>
      <c r="H9" s="33">
        <f>AVERAGE(Overview!M40,Overview!M42)</f>
        <v>0.065</v>
      </c>
      <c r="I9" s="119">
        <f>H9/G9</f>
        <v>0.9285714285714285</v>
      </c>
      <c r="J9" s="3"/>
    </row>
    <row r="10" spans="1:9" ht="24.75" customHeight="1" thickBot="1">
      <c r="A10" s="28" t="s">
        <v>13</v>
      </c>
      <c r="B10" s="112">
        <f>(Overview!B36)</f>
        <v>35490</v>
      </c>
      <c r="C10" s="113">
        <f>(Overview!C36)</f>
        <v>35765</v>
      </c>
      <c r="D10" s="114">
        <f>((C10-B10)/7)</f>
        <v>39.285714285714285</v>
      </c>
      <c r="E10" s="115">
        <f t="shared" si="0"/>
        <v>3.5714285714285716</v>
      </c>
      <c r="F10" s="116">
        <f>E10/D10</f>
        <v>0.09090909090909091</v>
      </c>
      <c r="G10" s="117">
        <f>AVERAGE(Overview!L15,Overview!L23,Overview!L31,Overview!L37,Overview!L43)</f>
        <v>0.138</v>
      </c>
      <c r="H10" s="117">
        <f>AVERAGE(Overview!M15,Overview!M23,Overview!M31,Overview!M37,Overview!M43)</f>
        <v>0.14</v>
      </c>
      <c r="I10" s="120">
        <f>H10/G10</f>
        <v>1.0144927536231885</v>
      </c>
    </row>
    <row r="11" spans="1:9" ht="24.75" customHeight="1" thickBot="1">
      <c r="A11" s="59" t="s">
        <v>14</v>
      </c>
      <c r="B11" s="60">
        <f>(Overview!B46)</f>
        <v>35490</v>
      </c>
      <c r="C11" s="60">
        <f>(Overview!C46)</f>
        <v>35765</v>
      </c>
      <c r="D11" s="61">
        <f>((C11-B11)/7)</f>
        <v>39.285714285714285</v>
      </c>
      <c r="E11" s="61">
        <f t="shared" si="0"/>
        <v>3.5714285714285716</v>
      </c>
      <c r="F11" s="62">
        <f>E11/D11</f>
        <v>0.09090909090909091</v>
      </c>
      <c r="G11" s="63">
        <f>(Overview!L46)</f>
        <v>0.08740850511614634</v>
      </c>
      <c r="H11" s="63">
        <f>(Overview!M46)</f>
        <v>0.08762818813839221</v>
      </c>
      <c r="I11" s="72">
        <f>H11/G11</f>
        <v>1.0025132911488872</v>
      </c>
    </row>
    <row r="12" ht="30" customHeight="1" thickBot="1">
      <c r="A12" s="2" t="s">
        <v>15</v>
      </c>
    </row>
    <row r="13" spans="1:2" ht="16.5" customHeight="1" thickBot="1">
      <c r="A13" s="1" t="s">
        <v>16</v>
      </c>
      <c r="B13" s="175">
        <f>today</f>
        <v>35515</v>
      </c>
    </row>
    <row r="14" ht="12.75"/>
    <row r="15" ht="12.75"/>
    <row r="16" ht="12.75"/>
    <row r="17" ht="12.75"/>
    <row r="18" ht="15" customHeight="1"/>
    <row r="19" ht="12.75"/>
    <row r="20" ht="12.75"/>
  </sheetData>
  <sheetProtection sheet="1" objects="1" scenarios="1"/>
  <printOptions gridLines="1" horizontalCentered="1"/>
  <pageMargins left="0.75" right="0.75" top="1.5" bottom="1" header="0.5" footer="0.5"/>
  <pageSetup fitToHeight="1" fitToWidth="1" orientation="portrait" scale="87" r:id="rId1"/>
  <headerFooter alignWithMargins="0">
    <oddHeader>&amp;L&amp;"Arial,Italic"&amp;9Client: ATT Thrifty Biller
Release: 9702&amp;C&amp;"Arial,Bold Italic"&amp;18Saville Systems
Achievement Percentages&amp;R&amp;"Arial,Italic"&amp;9As at: &amp;D
Time: &amp;T</oddHeader>
    <oddFooter>&amp;L&amp;"Arial,Italic"&amp;9Ref: &amp;F // &amp;A&amp;C&amp;"Arial,Bold"&amp;14Confidential&amp;R&amp;"Arial,Italic"&amp;9Page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="75" zoomScaleNormal="75" workbookViewId="0" topLeftCell="A25">
      <selection activeCell="B31" sqref="B31"/>
    </sheetView>
  </sheetViews>
  <sheetFormatPr defaultColWidth="9.140625" defaultRowHeight="12.75"/>
  <cols>
    <col min="1" max="1" width="50.28125" style="3" customWidth="1"/>
    <col min="2" max="2" width="9.7109375" style="15" customWidth="1"/>
    <col min="3" max="3" width="9.7109375" style="14" customWidth="1"/>
    <col min="4" max="5" width="6.7109375" style="11" customWidth="1"/>
    <col min="6" max="6" width="1.7109375" style="0" customWidth="1"/>
    <col min="7" max="8" width="6.7109375" style="3" customWidth="1"/>
    <col min="9" max="9" width="1.7109375" style="3" customWidth="1"/>
    <col min="10" max="10" width="6.7109375" style="21" customWidth="1"/>
    <col min="11" max="12" width="6.7109375" style="4" customWidth="1"/>
    <col min="13" max="13" width="6.7109375" style="23" customWidth="1"/>
    <col min="14" max="14" width="1.7109375" style="3" customWidth="1"/>
    <col min="15" max="15" width="6.7109375" style="42" customWidth="1"/>
    <col min="16" max="16" width="6.7109375" style="3" customWidth="1"/>
    <col min="17" max="17" width="9.140625" style="15" customWidth="1"/>
    <col min="18" max="16384" width="9.140625" style="3" customWidth="1"/>
  </cols>
  <sheetData>
    <row r="1" spans="1:17" s="54" customFormat="1" ht="12.75">
      <c r="A1" s="43"/>
      <c r="B1" s="44" t="s">
        <v>17</v>
      </c>
      <c r="C1" s="45"/>
      <c r="D1" s="46"/>
      <c r="E1" s="47"/>
      <c r="F1" s="43"/>
      <c r="G1" s="44" t="s">
        <v>18</v>
      </c>
      <c r="H1" s="48"/>
      <c r="I1" s="43"/>
      <c r="J1" s="49" t="s">
        <v>19</v>
      </c>
      <c r="K1" s="50"/>
      <c r="L1" s="50"/>
      <c r="M1" s="51"/>
      <c r="N1" s="43"/>
      <c r="O1" s="52" t="s">
        <v>20</v>
      </c>
      <c r="P1" s="53"/>
      <c r="Q1" s="48"/>
    </row>
    <row r="2" spans="1:17" s="38" customFormat="1" ht="95.25" customHeight="1" thickBot="1">
      <c r="A2" s="39" t="s">
        <v>21</v>
      </c>
      <c r="B2" s="241" t="s">
        <v>22</v>
      </c>
      <c r="C2" s="242" t="s">
        <v>23</v>
      </c>
      <c r="D2" s="243" t="s">
        <v>24</v>
      </c>
      <c r="E2" s="243" t="s">
        <v>25</v>
      </c>
      <c r="F2" s="26"/>
      <c r="G2" s="241" t="s">
        <v>26</v>
      </c>
      <c r="H2" s="241" t="s">
        <v>27</v>
      </c>
      <c r="I2" s="40"/>
      <c r="J2" s="244" t="s">
        <v>28</v>
      </c>
      <c r="K2" s="245" t="s">
        <v>29</v>
      </c>
      <c r="L2" s="245" t="s">
        <v>30</v>
      </c>
      <c r="M2" s="246" t="s">
        <v>3</v>
      </c>
      <c r="N2" s="40"/>
      <c r="O2" s="247" t="s">
        <v>31</v>
      </c>
      <c r="P2" s="241" t="s">
        <v>32</v>
      </c>
      <c r="Q2" s="77" t="s">
        <v>33</v>
      </c>
    </row>
    <row r="3" spans="1:17" s="54" customFormat="1" ht="25.5" customHeight="1">
      <c r="A3" s="257" t="s">
        <v>34</v>
      </c>
      <c r="B3" s="258"/>
      <c r="C3" s="259"/>
      <c r="D3" s="262">
        <f>AVERAGE(D4:D7)</f>
        <v>180.05952380952382</v>
      </c>
      <c r="E3" s="262">
        <f>AVERAGE(E4:E7)</f>
        <v>16.36904761904762</v>
      </c>
      <c r="F3" s="235"/>
      <c r="G3" s="260">
        <f>SUM(G4:G7)</f>
        <v>135</v>
      </c>
      <c r="H3" s="260">
        <f>SUM(H4:H7)</f>
        <v>4</v>
      </c>
      <c r="I3" s="235"/>
      <c r="J3" s="238">
        <f>E3/D3</f>
        <v>0.09090909090909091</v>
      </c>
      <c r="K3" s="238">
        <f>H4/G4</f>
        <v>0.05</v>
      </c>
      <c r="L3" s="238">
        <f>AVERAGE(L4:L7)</f>
        <v>0.095</v>
      </c>
      <c r="M3" s="238">
        <f>AVERAGE(M4:M7)</f>
        <v>0.095</v>
      </c>
      <c r="N3" s="235"/>
      <c r="O3" s="238">
        <f>(M3/J3)-1</f>
        <v>0.04499999999999993</v>
      </c>
      <c r="P3" s="238">
        <f>(M4/K4)-1</f>
        <v>0.40000000000000013</v>
      </c>
      <c r="Q3" s="261">
        <f>AVERAGE(O3,P3)</f>
        <v>0.22250000000000003</v>
      </c>
    </row>
    <row r="4" spans="1:17" s="1" customFormat="1" ht="15.75">
      <c r="A4" s="26" t="s">
        <v>35</v>
      </c>
      <c r="B4" s="269">
        <f>start</f>
        <v>35490</v>
      </c>
      <c r="C4" s="265">
        <v>35765</v>
      </c>
      <c r="D4" s="10">
        <f>(C4-B4)*duration</f>
        <v>180.05952380952382</v>
      </c>
      <c r="E4" s="31">
        <f>(today-B4)*duration</f>
        <v>16.36904761904762</v>
      </c>
      <c r="F4" s="248"/>
      <c r="G4" s="183">
        <v>20</v>
      </c>
      <c r="H4" s="184">
        <v>1</v>
      </c>
      <c r="I4" s="249"/>
      <c r="J4" s="20">
        <f aca="true" t="shared" si="0" ref="J4:J14">E4/D4</f>
        <v>0.09090909090909091</v>
      </c>
      <c r="K4" s="142">
        <f aca="true" t="shared" si="1" ref="K4:K14">H4/G4</f>
        <v>0.05</v>
      </c>
      <c r="L4" s="128">
        <v>0.07</v>
      </c>
      <c r="M4" s="128">
        <v>0.07</v>
      </c>
      <c r="N4" s="249"/>
      <c r="O4" s="143">
        <f aca="true" t="shared" si="2" ref="O4:O14">(M4/J4)-1</f>
        <v>-0.22999999999999998</v>
      </c>
      <c r="P4" s="142">
        <f aca="true" t="shared" si="3" ref="P4:P14">(M4/K4)-1</f>
        <v>0.40000000000000013</v>
      </c>
      <c r="Q4" s="141">
        <f aca="true" t="shared" si="4" ref="Q4:Q14">AVERAGE(O4,P4)</f>
        <v>0.08500000000000008</v>
      </c>
    </row>
    <row r="5" spans="1:17" s="1" customFormat="1" ht="15.75">
      <c r="A5" s="26" t="s">
        <v>36</v>
      </c>
      <c r="B5" s="269">
        <f>start</f>
        <v>35490</v>
      </c>
      <c r="C5" s="265">
        <v>35765</v>
      </c>
      <c r="D5" s="10">
        <f>(C5-B5)*duration</f>
        <v>180.05952380952382</v>
      </c>
      <c r="E5" s="31">
        <f>(today-B5)*duration</f>
        <v>16.36904761904762</v>
      </c>
      <c r="F5" s="248"/>
      <c r="G5" s="183">
        <v>5</v>
      </c>
      <c r="H5" s="184">
        <v>1</v>
      </c>
      <c r="I5" s="249"/>
      <c r="J5" s="20">
        <f t="shared" si="0"/>
        <v>0.09090909090909091</v>
      </c>
      <c r="K5" s="142">
        <f t="shared" si="1"/>
        <v>0.2</v>
      </c>
      <c r="L5" s="128">
        <v>0.14</v>
      </c>
      <c r="M5" s="128">
        <v>0.14</v>
      </c>
      <c r="N5" s="249"/>
      <c r="O5" s="143">
        <f t="shared" si="2"/>
        <v>0.54</v>
      </c>
      <c r="P5" s="142">
        <f t="shared" si="3"/>
        <v>-0.29999999999999993</v>
      </c>
      <c r="Q5" s="141">
        <f t="shared" si="4"/>
        <v>0.12000000000000005</v>
      </c>
    </row>
    <row r="6" spans="1:17" s="1" customFormat="1" ht="15.75">
      <c r="A6" s="26" t="s">
        <v>37</v>
      </c>
      <c r="B6" s="269">
        <f>start</f>
        <v>35490</v>
      </c>
      <c r="C6" s="265">
        <v>35765</v>
      </c>
      <c r="D6" s="10">
        <f>(C6-B6)*duration</f>
        <v>180.05952380952382</v>
      </c>
      <c r="E6" s="31">
        <f>(today-B6)*duration</f>
        <v>16.36904761904762</v>
      </c>
      <c r="F6" s="248"/>
      <c r="G6" s="183">
        <v>105</v>
      </c>
      <c r="H6" s="184">
        <v>1</v>
      </c>
      <c r="I6" s="249"/>
      <c r="J6" s="20">
        <f t="shared" si="0"/>
        <v>0.09090909090909091</v>
      </c>
      <c r="K6" s="142">
        <f t="shared" si="1"/>
        <v>0.009523809523809525</v>
      </c>
      <c r="L6" s="128">
        <v>0.02</v>
      </c>
      <c r="M6" s="128">
        <v>0.02</v>
      </c>
      <c r="N6" s="249"/>
      <c r="O6" s="143">
        <f t="shared" si="2"/>
        <v>-0.78</v>
      </c>
      <c r="P6" s="142">
        <f t="shared" si="3"/>
        <v>1.0999999999999996</v>
      </c>
      <c r="Q6" s="141">
        <f t="shared" si="4"/>
        <v>0.1599999999999998</v>
      </c>
    </row>
    <row r="7" spans="1:17" ht="16.5" thickBot="1">
      <c r="A7" s="199" t="s">
        <v>38</v>
      </c>
      <c r="B7" s="270">
        <f>start</f>
        <v>35490</v>
      </c>
      <c r="C7" s="266">
        <v>35765</v>
      </c>
      <c r="D7" s="114">
        <f>(C7-B7)*duration</f>
        <v>180.05952380952382</v>
      </c>
      <c r="E7" s="115">
        <f>(today-B7)*duration</f>
        <v>16.36904761904762</v>
      </c>
      <c r="F7" s="248"/>
      <c r="G7" s="201">
        <v>5</v>
      </c>
      <c r="H7" s="202">
        <v>1</v>
      </c>
      <c r="I7" s="248"/>
      <c r="J7" s="116">
        <f t="shared" si="0"/>
        <v>0.09090909090909091</v>
      </c>
      <c r="K7" s="206">
        <f t="shared" si="1"/>
        <v>0.2</v>
      </c>
      <c r="L7" s="204">
        <v>0.15</v>
      </c>
      <c r="M7" s="204">
        <v>0.15</v>
      </c>
      <c r="N7" s="248"/>
      <c r="O7" s="205">
        <f t="shared" si="2"/>
        <v>0.6499999999999999</v>
      </c>
      <c r="P7" s="206">
        <f t="shared" si="3"/>
        <v>-0.2500000000000001</v>
      </c>
      <c r="Q7" s="207">
        <f t="shared" si="4"/>
        <v>0.1999999999999999</v>
      </c>
    </row>
    <row r="8" spans="1:17" s="1" customFormat="1" ht="24.75" customHeight="1">
      <c r="A8" s="176" t="s">
        <v>39</v>
      </c>
      <c r="B8" s="271"/>
      <c r="C8" s="267"/>
      <c r="D8" s="262">
        <f>AVERAGE(D9:D15)</f>
        <v>180.05952380952382</v>
      </c>
      <c r="E8" s="262">
        <f>AVERAGE(E9:E15)</f>
        <v>16.36904761904762</v>
      </c>
      <c r="F8" s="235"/>
      <c r="G8" s="260">
        <f>SUM(G9:G15)</f>
        <v>389</v>
      </c>
      <c r="H8" s="260">
        <f>SUM(H9:H15)</f>
        <v>94</v>
      </c>
      <c r="I8" s="235"/>
      <c r="J8" s="238">
        <f>E8/D8</f>
        <v>0.09090909090909091</v>
      </c>
      <c r="K8" s="238">
        <f>H9/G9</f>
        <v>0.02857142857142857</v>
      </c>
      <c r="L8" s="262">
        <f>AVERAGE(L9:L15)</f>
        <v>0.0875974025974026</v>
      </c>
      <c r="M8" s="262">
        <f>AVERAGE(M9:M15)</f>
        <v>0.09282467532467532</v>
      </c>
      <c r="N8" s="235"/>
      <c r="O8" s="238">
        <f>(M8/J8)-1</f>
        <v>0.02107142857142863</v>
      </c>
      <c r="P8" s="238">
        <f>(M9/K9)-1</f>
        <v>1.1</v>
      </c>
      <c r="Q8" s="261">
        <f>AVERAGE(O8,P8)</f>
        <v>0.5605357142857144</v>
      </c>
    </row>
    <row r="9" spans="1:17" s="1" customFormat="1" ht="15.75" customHeight="1">
      <c r="A9" s="26" t="s">
        <v>40</v>
      </c>
      <c r="B9" s="269">
        <f aca="true" t="shared" si="5" ref="B9:B14">start</f>
        <v>35490</v>
      </c>
      <c r="C9" s="265">
        <v>35765</v>
      </c>
      <c r="D9" s="10">
        <f aca="true" t="shared" si="6" ref="D9:D15">(C9-B9)*duration</f>
        <v>180.05952380952382</v>
      </c>
      <c r="E9" s="31">
        <f aca="true" t="shared" si="7" ref="E9:E15">(today-B9)*duration</f>
        <v>16.36904761904762</v>
      </c>
      <c r="F9" s="248"/>
      <c r="G9" s="183">
        <v>35</v>
      </c>
      <c r="H9" s="184">
        <v>1</v>
      </c>
      <c r="I9" s="249"/>
      <c r="J9" s="20">
        <f t="shared" si="0"/>
        <v>0.09090909090909091</v>
      </c>
      <c r="K9" s="142">
        <f t="shared" si="1"/>
        <v>0.02857142857142857</v>
      </c>
      <c r="L9" s="128">
        <v>0.06</v>
      </c>
      <c r="M9" s="128">
        <v>0.06</v>
      </c>
      <c r="N9" s="249"/>
      <c r="O9" s="143">
        <f t="shared" si="2"/>
        <v>-0.3400000000000001</v>
      </c>
      <c r="P9" s="142">
        <f t="shared" si="3"/>
        <v>1.1</v>
      </c>
      <c r="Q9" s="141">
        <f t="shared" si="4"/>
        <v>0.38</v>
      </c>
    </row>
    <row r="10" spans="1:17" s="1" customFormat="1" ht="15.75" customHeight="1">
      <c r="A10" s="26" t="s">
        <v>41</v>
      </c>
      <c r="B10" s="269">
        <f t="shared" si="5"/>
        <v>35490</v>
      </c>
      <c r="C10" s="265">
        <v>35765</v>
      </c>
      <c r="D10" s="10">
        <f t="shared" si="6"/>
        <v>180.05952380952382</v>
      </c>
      <c r="E10" s="31">
        <f t="shared" si="7"/>
        <v>16.36904761904762</v>
      </c>
      <c r="F10" s="248"/>
      <c r="G10" s="183">
        <v>5</v>
      </c>
      <c r="H10" s="184">
        <v>1</v>
      </c>
      <c r="I10" s="249"/>
      <c r="J10" s="20">
        <f t="shared" si="0"/>
        <v>0.09090909090909091</v>
      </c>
      <c r="K10" s="142">
        <f t="shared" si="1"/>
        <v>0.2</v>
      </c>
      <c r="L10" s="128">
        <v>0.15</v>
      </c>
      <c r="M10" s="128">
        <v>0.15</v>
      </c>
      <c r="N10" s="249"/>
      <c r="O10" s="143">
        <f t="shared" si="2"/>
        <v>0.6499999999999999</v>
      </c>
      <c r="P10" s="142">
        <f t="shared" si="3"/>
        <v>-0.2500000000000001</v>
      </c>
      <c r="Q10" s="141">
        <f t="shared" si="4"/>
        <v>0.1999999999999999</v>
      </c>
    </row>
    <row r="11" spans="1:17" s="1" customFormat="1" ht="15.75" customHeight="1">
      <c r="A11" s="26" t="s">
        <v>42</v>
      </c>
      <c r="B11" s="273">
        <f>(Development!C3)</f>
        <v>35490</v>
      </c>
      <c r="C11" s="274">
        <f>(Development!D3)</f>
        <v>35765</v>
      </c>
      <c r="D11" s="12">
        <f>(Development!E3)</f>
        <v>180.05952380952382</v>
      </c>
      <c r="E11" s="234">
        <f>(Development!F3)</f>
        <v>16.36904761904762</v>
      </c>
      <c r="F11" s="234"/>
      <c r="G11" s="12">
        <f>(Development!H3)</f>
        <v>277</v>
      </c>
      <c r="H11" s="234">
        <f>(Development!I3)</f>
        <v>88</v>
      </c>
      <c r="I11" s="235"/>
      <c r="J11" s="236">
        <f>(Development!K3)</f>
        <v>0.09090909090909091</v>
      </c>
      <c r="K11" s="237">
        <f>(Development!L3)</f>
        <v>0.3176895306859206</v>
      </c>
      <c r="L11" s="236">
        <f>(Development!M3)</f>
        <v>0.06318181818181821</v>
      </c>
      <c r="M11" s="237">
        <f>(Development!N3)</f>
        <v>0.09977272727272726</v>
      </c>
      <c r="N11" s="237"/>
      <c r="O11" s="236">
        <f>(Development!P3)</f>
        <v>0.09749999999999992</v>
      </c>
      <c r="P11" s="237">
        <f>(Development!Q3)</f>
        <v>-0.6859426652892562</v>
      </c>
      <c r="Q11" s="233">
        <f>(Development!R3)</f>
        <v>-0.29422133264462813</v>
      </c>
    </row>
    <row r="12" spans="1:17" s="1" customFormat="1" ht="15.75" customHeight="1">
      <c r="A12" s="26" t="s">
        <v>43</v>
      </c>
      <c r="B12" s="269">
        <f t="shared" si="5"/>
        <v>35490</v>
      </c>
      <c r="C12" s="265">
        <v>35765</v>
      </c>
      <c r="D12" s="10">
        <f t="shared" si="6"/>
        <v>180.05952380952382</v>
      </c>
      <c r="E12" s="31">
        <f t="shared" si="7"/>
        <v>16.36904761904762</v>
      </c>
      <c r="F12" s="248"/>
      <c r="G12" s="183">
        <v>13</v>
      </c>
      <c r="H12" s="184">
        <v>1</v>
      </c>
      <c r="I12" s="249"/>
      <c r="J12" s="20">
        <f t="shared" si="0"/>
        <v>0.09090909090909091</v>
      </c>
      <c r="K12" s="142">
        <f t="shared" si="1"/>
        <v>0.07692307692307693</v>
      </c>
      <c r="L12" s="128">
        <v>0.08</v>
      </c>
      <c r="M12" s="128">
        <v>0.08</v>
      </c>
      <c r="N12" s="249"/>
      <c r="O12" s="143">
        <f t="shared" si="2"/>
        <v>-0.12</v>
      </c>
      <c r="P12" s="142">
        <f t="shared" si="3"/>
        <v>0.040000000000000036</v>
      </c>
      <c r="Q12" s="141">
        <f t="shared" si="4"/>
        <v>-0.03999999999999998</v>
      </c>
    </row>
    <row r="13" spans="1:17" s="1" customFormat="1" ht="15.75" customHeight="1">
      <c r="A13" s="26" t="s">
        <v>44</v>
      </c>
      <c r="B13" s="269">
        <f t="shared" si="5"/>
        <v>35490</v>
      </c>
      <c r="C13" s="265">
        <v>35765</v>
      </c>
      <c r="D13" s="10">
        <f t="shared" si="6"/>
        <v>180.05952380952382</v>
      </c>
      <c r="E13" s="31">
        <f t="shared" si="7"/>
        <v>16.36904761904762</v>
      </c>
      <c r="F13" s="248"/>
      <c r="G13" s="183">
        <v>22</v>
      </c>
      <c r="H13" s="184">
        <v>1</v>
      </c>
      <c r="I13" s="249"/>
      <c r="J13" s="20">
        <f t="shared" si="0"/>
        <v>0.09090909090909091</v>
      </c>
      <c r="K13" s="142">
        <f t="shared" si="1"/>
        <v>0.045454545454545456</v>
      </c>
      <c r="L13" s="128">
        <v>0.07</v>
      </c>
      <c r="M13" s="128">
        <v>0.07</v>
      </c>
      <c r="N13" s="249"/>
      <c r="O13" s="143">
        <f t="shared" si="2"/>
        <v>-0.22999999999999998</v>
      </c>
      <c r="P13" s="142">
        <f t="shared" si="3"/>
        <v>0.54</v>
      </c>
      <c r="Q13" s="141">
        <f t="shared" si="4"/>
        <v>0.15500000000000003</v>
      </c>
    </row>
    <row r="14" spans="1:17" s="1" customFormat="1" ht="15.75" customHeight="1">
      <c r="A14" s="26" t="s">
        <v>45</v>
      </c>
      <c r="B14" s="269">
        <f t="shared" si="5"/>
        <v>35490</v>
      </c>
      <c r="C14" s="265">
        <v>35765</v>
      </c>
      <c r="D14" s="10">
        <f t="shared" si="6"/>
        <v>180.05952380952382</v>
      </c>
      <c r="E14" s="31">
        <f t="shared" si="7"/>
        <v>16.36904761904762</v>
      </c>
      <c r="F14" s="248"/>
      <c r="G14" s="183">
        <v>32</v>
      </c>
      <c r="H14" s="184">
        <v>1</v>
      </c>
      <c r="I14" s="249"/>
      <c r="J14" s="20">
        <f t="shared" si="0"/>
        <v>0.09090909090909091</v>
      </c>
      <c r="K14" s="142">
        <f t="shared" si="1"/>
        <v>0.03125</v>
      </c>
      <c r="L14" s="128">
        <v>0.05</v>
      </c>
      <c r="M14" s="128">
        <v>0.05</v>
      </c>
      <c r="N14" s="249"/>
      <c r="O14" s="143">
        <f t="shared" si="2"/>
        <v>-0.44999999999999996</v>
      </c>
      <c r="P14" s="142">
        <f t="shared" si="3"/>
        <v>0.6000000000000001</v>
      </c>
      <c r="Q14" s="141">
        <f t="shared" si="4"/>
        <v>0.07500000000000007</v>
      </c>
    </row>
    <row r="15" spans="1:17" ht="16.5" thickBot="1">
      <c r="A15" s="199" t="s">
        <v>46</v>
      </c>
      <c r="B15" s="270">
        <f>start</f>
        <v>35490</v>
      </c>
      <c r="C15" s="266">
        <v>35765</v>
      </c>
      <c r="D15" s="114">
        <f t="shared" si="6"/>
        <v>180.05952380952382</v>
      </c>
      <c r="E15" s="115">
        <f t="shared" si="7"/>
        <v>16.36904761904762</v>
      </c>
      <c r="F15" s="248"/>
      <c r="G15" s="201">
        <v>5</v>
      </c>
      <c r="H15" s="202">
        <v>1</v>
      </c>
      <c r="I15" s="248"/>
      <c r="J15" s="116">
        <f>E15/D15</f>
        <v>0.09090909090909091</v>
      </c>
      <c r="K15" s="206">
        <f>H15/G15</f>
        <v>0.2</v>
      </c>
      <c r="L15" s="204">
        <v>0.14</v>
      </c>
      <c r="M15" s="204">
        <v>0.14</v>
      </c>
      <c r="N15" s="248"/>
      <c r="O15" s="205">
        <f>(M15/J15)-1</f>
        <v>0.54</v>
      </c>
      <c r="P15" s="206">
        <f>(M15/K15)-1</f>
        <v>-0.29999999999999993</v>
      </c>
      <c r="Q15" s="207">
        <f>AVERAGE(O15,P15)</f>
        <v>0.12000000000000005</v>
      </c>
    </row>
    <row r="16" spans="1:17" ht="24.75" customHeight="1">
      <c r="A16" s="176" t="s">
        <v>47</v>
      </c>
      <c r="B16" s="271"/>
      <c r="C16" s="267"/>
      <c r="D16" s="262">
        <f>AVERAGE(D17:D23)</f>
        <v>180.05952380952382</v>
      </c>
      <c r="E16" s="262">
        <f>AVERAGE(E17:E23)</f>
        <v>16.36904761904762</v>
      </c>
      <c r="F16" s="235"/>
      <c r="G16" s="260">
        <f>SUM(G17:G23)</f>
        <v>513</v>
      </c>
      <c r="H16" s="260">
        <f>SUM(H17:H23)</f>
        <v>19</v>
      </c>
      <c r="I16" s="235"/>
      <c r="J16" s="238">
        <f>E16/D16</f>
        <v>0.09090909090909091</v>
      </c>
      <c r="K16" s="238">
        <f>H17/G17</f>
        <v>0.02857142857142857</v>
      </c>
      <c r="L16" s="262">
        <f>AVERAGE(L17:L23)</f>
        <v>0.08934065934065935</v>
      </c>
      <c r="M16" s="262">
        <f>AVERAGE(M17:M23)</f>
        <v>0.08934065934065935</v>
      </c>
      <c r="N16" s="235"/>
      <c r="O16" s="238">
        <f>(M16/J16)-1</f>
        <v>-0.01725274725274717</v>
      </c>
      <c r="P16" s="238">
        <f>(M17/K17)-1</f>
        <v>1.1</v>
      </c>
      <c r="Q16" s="261">
        <f>AVERAGE(O16,P16)</f>
        <v>0.5413736263736264</v>
      </c>
    </row>
    <row r="17" spans="1:17" ht="15.75">
      <c r="A17" s="26" t="s">
        <v>48</v>
      </c>
      <c r="B17" s="269">
        <f aca="true" t="shared" si="8" ref="B17:B22">start</f>
        <v>35490</v>
      </c>
      <c r="C17" s="265">
        <v>35765</v>
      </c>
      <c r="D17" s="10">
        <f aca="true" t="shared" si="9" ref="D17:D23">(C17-B17)*duration</f>
        <v>180.05952380952382</v>
      </c>
      <c r="E17" s="31">
        <f aca="true" t="shared" si="10" ref="E17:E23">(today-B17)*duration</f>
        <v>16.36904761904762</v>
      </c>
      <c r="F17" s="248"/>
      <c r="G17" s="183">
        <v>35</v>
      </c>
      <c r="H17" s="184">
        <v>1</v>
      </c>
      <c r="I17" s="249"/>
      <c r="J17" s="20">
        <f aca="true" t="shared" si="11" ref="J17:J22">E17/D17</f>
        <v>0.09090909090909091</v>
      </c>
      <c r="K17" s="142">
        <f aca="true" t="shared" si="12" ref="K17:K22">H17/G17</f>
        <v>0.02857142857142857</v>
      </c>
      <c r="L17" s="128">
        <v>0.06</v>
      </c>
      <c r="M17" s="128">
        <v>0.06</v>
      </c>
      <c r="N17" s="249"/>
      <c r="O17" s="143">
        <f aca="true" t="shared" si="13" ref="O17:O22">(M17/J17)-1</f>
        <v>-0.3400000000000001</v>
      </c>
      <c r="P17" s="142">
        <f aca="true" t="shared" si="14" ref="P17:P22">(M17/K17)-1</f>
        <v>1.1</v>
      </c>
      <c r="Q17" s="141">
        <f aca="true" t="shared" si="15" ref="Q17:Q22">AVERAGE(O17,P17)</f>
        <v>0.38</v>
      </c>
    </row>
    <row r="18" spans="1:17" ht="15.75">
      <c r="A18" s="26" t="s">
        <v>49</v>
      </c>
      <c r="B18" s="269">
        <f t="shared" si="8"/>
        <v>35490</v>
      </c>
      <c r="C18" s="265">
        <v>35765</v>
      </c>
      <c r="D18" s="10">
        <f t="shared" si="9"/>
        <v>180.05952380952382</v>
      </c>
      <c r="E18" s="31">
        <f t="shared" si="10"/>
        <v>16.36904761904762</v>
      </c>
      <c r="F18" s="248"/>
      <c r="G18" s="183">
        <v>5</v>
      </c>
      <c r="H18" s="184">
        <v>1</v>
      </c>
      <c r="I18" s="249"/>
      <c r="J18" s="20">
        <f t="shared" si="11"/>
        <v>0.09090909090909091</v>
      </c>
      <c r="K18" s="142">
        <f t="shared" si="12"/>
        <v>0.2</v>
      </c>
      <c r="L18" s="128">
        <v>0.15</v>
      </c>
      <c r="M18" s="128">
        <v>0.15</v>
      </c>
      <c r="N18" s="249"/>
      <c r="O18" s="143">
        <f t="shared" si="13"/>
        <v>0.6499999999999999</v>
      </c>
      <c r="P18" s="142">
        <f t="shared" si="14"/>
        <v>-0.2500000000000001</v>
      </c>
      <c r="Q18" s="141">
        <f t="shared" si="15"/>
        <v>0.1999999999999999</v>
      </c>
    </row>
    <row r="19" spans="1:17" s="1" customFormat="1" ht="15.75" customHeight="1">
      <c r="A19" s="26" t="s">
        <v>50</v>
      </c>
      <c r="B19" s="273">
        <f>(Development!C26)</f>
        <v>35490</v>
      </c>
      <c r="C19" s="274">
        <f>(Development!D26)</f>
        <v>35765</v>
      </c>
      <c r="D19" s="12">
        <f>(Development!E26)</f>
        <v>180.05952380952382</v>
      </c>
      <c r="E19" s="234">
        <f>(Development!F26)</f>
        <v>16.36904761904762</v>
      </c>
      <c r="F19" s="234"/>
      <c r="G19" s="12">
        <f>(Development!H26)</f>
        <v>401</v>
      </c>
      <c r="H19" s="234">
        <f>(Development!I26)</f>
        <v>13</v>
      </c>
      <c r="I19" s="235"/>
      <c r="J19" s="236">
        <f>(Development!K26)</f>
        <v>0.09090909090909091</v>
      </c>
      <c r="K19" s="237">
        <f>(Development!L26)</f>
        <v>0.032418952618453865</v>
      </c>
      <c r="L19" s="236">
        <f>(Development!M26)</f>
        <v>0.07538461538461541</v>
      </c>
      <c r="M19" s="237">
        <f>(Development!N26)</f>
        <v>0.07538461538461541</v>
      </c>
      <c r="N19" s="237"/>
      <c r="O19" s="236">
        <f>(Development!P26)</f>
        <v>-0.17076923076923045</v>
      </c>
      <c r="P19" s="237">
        <f>(Development!Q26)</f>
        <v>1.325325443786983</v>
      </c>
      <c r="Q19" s="233">
        <f>(Development!R26)</f>
        <v>0.5772781065088763</v>
      </c>
    </row>
    <row r="20" spans="1:17" ht="15.75">
      <c r="A20" s="26" t="s">
        <v>51</v>
      </c>
      <c r="B20" s="269">
        <f t="shared" si="8"/>
        <v>35490</v>
      </c>
      <c r="C20" s="265">
        <v>35765</v>
      </c>
      <c r="D20" s="10">
        <f t="shared" si="9"/>
        <v>180.05952380952382</v>
      </c>
      <c r="E20" s="31">
        <f t="shared" si="10"/>
        <v>16.36904761904762</v>
      </c>
      <c r="F20" s="248"/>
      <c r="G20" s="183">
        <v>13</v>
      </c>
      <c r="H20" s="184">
        <v>1</v>
      </c>
      <c r="I20" s="249"/>
      <c r="J20" s="20">
        <f t="shared" si="11"/>
        <v>0.09090909090909091</v>
      </c>
      <c r="K20" s="142">
        <f t="shared" si="12"/>
        <v>0.07692307692307693</v>
      </c>
      <c r="L20" s="128">
        <v>0.08</v>
      </c>
      <c r="M20" s="128">
        <v>0.08</v>
      </c>
      <c r="N20" s="249"/>
      <c r="O20" s="143">
        <f t="shared" si="13"/>
        <v>-0.12</v>
      </c>
      <c r="P20" s="142">
        <f t="shared" si="14"/>
        <v>0.040000000000000036</v>
      </c>
      <c r="Q20" s="141">
        <f t="shared" si="15"/>
        <v>-0.03999999999999998</v>
      </c>
    </row>
    <row r="21" spans="1:17" ht="15.75">
      <c r="A21" s="26" t="s">
        <v>52</v>
      </c>
      <c r="B21" s="269">
        <f t="shared" si="8"/>
        <v>35490</v>
      </c>
      <c r="C21" s="265">
        <v>35765</v>
      </c>
      <c r="D21" s="10">
        <f t="shared" si="9"/>
        <v>180.05952380952382</v>
      </c>
      <c r="E21" s="31">
        <f t="shared" si="10"/>
        <v>16.36904761904762</v>
      </c>
      <c r="F21" s="248"/>
      <c r="G21" s="183">
        <v>22</v>
      </c>
      <c r="H21" s="184">
        <v>1</v>
      </c>
      <c r="I21" s="249"/>
      <c r="J21" s="20">
        <f t="shared" si="11"/>
        <v>0.09090909090909091</v>
      </c>
      <c r="K21" s="142">
        <f t="shared" si="12"/>
        <v>0.045454545454545456</v>
      </c>
      <c r="L21" s="128">
        <v>0.07</v>
      </c>
      <c r="M21" s="128">
        <v>0.07</v>
      </c>
      <c r="N21" s="249"/>
      <c r="O21" s="143">
        <f t="shared" si="13"/>
        <v>-0.22999999999999998</v>
      </c>
      <c r="P21" s="142">
        <f t="shared" si="14"/>
        <v>0.54</v>
      </c>
      <c r="Q21" s="141">
        <f t="shared" si="15"/>
        <v>0.15500000000000003</v>
      </c>
    </row>
    <row r="22" spans="1:17" ht="15.75">
      <c r="A22" s="26" t="s">
        <v>53</v>
      </c>
      <c r="B22" s="269">
        <f t="shared" si="8"/>
        <v>35490</v>
      </c>
      <c r="C22" s="265">
        <v>35765</v>
      </c>
      <c r="D22" s="10">
        <f t="shared" si="9"/>
        <v>180.05952380952382</v>
      </c>
      <c r="E22" s="31">
        <f t="shared" si="10"/>
        <v>16.36904761904762</v>
      </c>
      <c r="F22" s="248"/>
      <c r="G22" s="183">
        <v>32</v>
      </c>
      <c r="H22" s="184">
        <v>1</v>
      </c>
      <c r="I22" s="249"/>
      <c r="J22" s="20">
        <f t="shared" si="11"/>
        <v>0.09090909090909091</v>
      </c>
      <c r="K22" s="142">
        <f t="shared" si="12"/>
        <v>0.03125</v>
      </c>
      <c r="L22" s="128">
        <v>0.05</v>
      </c>
      <c r="M22" s="128">
        <v>0.05</v>
      </c>
      <c r="N22" s="249"/>
      <c r="O22" s="143">
        <f t="shared" si="13"/>
        <v>-0.44999999999999996</v>
      </c>
      <c r="P22" s="142">
        <f t="shared" si="14"/>
        <v>0.6000000000000001</v>
      </c>
      <c r="Q22" s="141">
        <f t="shared" si="15"/>
        <v>0.07500000000000007</v>
      </c>
    </row>
    <row r="23" spans="1:17" ht="16.5" thickBot="1">
      <c r="A23" s="199" t="s">
        <v>54</v>
      </c>
      <c r="B23" s="270">
        <f>start</f>
        <v>35490</v>
      </c>
      <c r="C23" s="266">
        <v>35765</v>
      </c>
      <c r="D23" s="114">
        <f t="shared" si="9"/>
        <v>180.05952380952382</v>
      </c>
      <c r="E23" s="115">
        <f t="shared" si="10"/>
        <v>16.36904761904762</v>
      </c>
      <c r="F23" s="248"/>
      <c r="G23" s="201">
        <v>5</v>
      </c>
      <c r="H23" s="202">
        <v>1</v>
      </c>
      <c r="I23" s="248"/>
      <c r="J23" s="116">
        <f>E23/D23</f>
        <v>0.09090909090909091</v>
      </c>
      <c r="K23" s="206">
        <f>H23/G23</f>
        <v>0.2</v>
      </c>
      <c r="L23" s="204">
        <v>0.14</v>
      </c>
      <c r="M23" s="204">
        <v>0.14</v>
      </c>
      <c r="N23" s="248"/>
      <c r="O23" s="205">
        <f>(M23/J23)-1</f>
        <v>0.54</v>
      </c>
      <c r="P23" s="206">
        <f>(M23/K23)-1</f>
        <v>-0.29999999999999993</v>
      </c>
      <c r="Q23" s="207">
        <f>AVERAGE(O23,P23)</f>
        <v>0.12000000000000005</v>
      </c>
    </row>
    <row r="24" spans="1:17" ht="24.75" customHeight="1">
      <c r="A24" s="176" t="s">
        <v>55</v>
      </c>
      <c r="B24" s="271"/>
      <c r="C24" s="267"/>
      <c r="D24" s="262">
        <f>AVERAGE(D25:D31)</f>
        <v>180.05952380952382</v>
      </c>
      <c r="E24" s="262">
        <f>AVERAGE(E25:E31)</f>
        <v>16.36904761904762</v>
      </c>
      <c r="F24" s="235"/>
      <c r="G24" s="260">
        <f>SUM(G25:G31)</f>
        <v>261</v>
      </c>
      <c r="H24" s="260">
        <f>SUM(H25:H31)</f>
        <v>13</v>
      </c>
      <c r="I24" s="235"/>
      <c r="J24" s="238">
        <f>E24/D24</f>
        <v>0.09090909090909091</v>
      </c>
      <c r="K24" s="238">
        <f>H25/G25</f>
        <v>0.02857142857142857</v>
      </c>
      <c r="L24" s="262">
        <f>AVERAGE(L25:L31)</f>
        <v>0.09163265306122449</v>
      </c>
      <c r="M24" s="262">
        <f>AVERAGE(M25:M31)</f>
        <v>0.09163265306122449</v>
      </c>
      <c r="N24" s="235"/>
      <c r="O24" s="238">
        <f>(M24/J24)-1</f>
        <v>0.007959183673469372</v>
      </c>
      <c r="P24" s="238">
        <f>(M25/K25)-1</f>
        <v>0.7500000000000002</v>
      </c>
      <c r="Q24" s="261">
        <f>AVERAGE(O24,P24)</f>
        <v>0.3789795918367348</v>
      </c>
    </row>
    <row r="25" spans="1:17" ht="15.75">
      <c r="A25" s="26" t="s">
        <v>56</v>
      </c>
      <c r="B25" s="269">
        <f aca="true" t="shared" si="16" ref="B25:B30">start</f>
        <v>35490</v>
      </c>
      <c r="C25" s="265">
        <v>35765</v>
      </c>
      <c r="D25" s="10">
        <f aca="true" t="shared" si="17" ref="D25:D30">(C25-B25)*duration</f>
        <v>180.05952380952382</v>
      </c>
      <c r="E25" s="31">
        <f aca="true" t="shared" si="18" ref="E25:E36">(today-B25)*duration</f>
        <v>16.36904761904762</v>
      </c>
      <c r="F25" s="248"/>
      <c r="G25" s="183">
        <v>35</v>
      </c>
      <c r="H25" s="184">
        <v>1</v>
      </c>
      <c r="I25" s="249"/>
      <c r="J25" s="20">
        <f aca="true" t="shared" si="19" ref="J25:J30">E25/D25</f>
        <v>0.09090909090909091</v>
      </c>
      <c r="K25" s="142">
        <f aca="true" t="shared" si="20" ref="K25:K30">H25/G25</f>
        <v>0.02857142857142857</v>
      </c>
      <c r="L25" s="128">
        <v>0.05</v>
      </c>
      <c r="M25" s="128">
        <v>0.05</v>
      </c>
      <c r="N25" s="249"/>
      <c r="O25" s="143">
        <f aca="true" t="shared" si="21" ref="O25:O30">(M25/J25)-1</f>
        <v>-0.44999999999999996</v>
      </c>
      <c r="P25" s="142">
        <f aca="true" t="shared" si="22" ref="P25:P30">(M25/K25)-1</f>
        <v>0.7500000000000002</v>
      </c>
      <c r="Q25" s="141">
        <f aca="true" t="shared" si="23" ref="Q25:Q30">AVERAGE(O25,P25)</f>
        <v>0.15000000000000013</v>
      </c>
    </row>
    <row r="26" spans="1:17" ht="15.75">
      <c r="A26" s="26" t="s">
        <v>57</v>
      </c>
      <c r="B26" s="269">
        <f t="shared" si="16"/>
        <v>35490</v>
      </c>
      <c r="C26" s="265">
        <v>35765</v>
      </c>
      <c r="D26" s="10">
        <f t="shared" si="17"/>
        <v>180.05952380952382</v>
      </c>
      <c r="E26" s="31">
        <f t="shared" si="18"/>
        <v>16.36904761904762</v>
      </c>
      <c r="F26" s="248"/>
      <c r="G26" s="183">
        <v>5</v>
      </c>
      <c r="H26" s="184">
        <v>1</v>
      </c>
      <c r="I26" s="249"/>
      <c r="J26" s="20">
        <f t="shared" si="19"/>
        <v>0.09090909090909091</v>
      </c>
      <c r="K26" s="142">
        <f t="shared" si="20"/>
        <v>0.2</v>
      </c>
      <c r="L26" s="128">
        <v>0.15</v>
      </c>
      <c r="M26" s="128">
        <v>0.15</v>
      </c>
      <c r="N26" s="249"/>
      <c r="O26" s="143">
        <f t="shared" si="21"/>
        <v>0.6499999999999999</v>
      </c>
      <c r="P26" s="142">
        <f t="shared" si="22"/>
        <v>-0.2500000000000001</v>
      </c>
      <c r="Q26" s="141">
        <f t="shared" si="23"/>
        <v>0.1999999999999999</v>
      </c>
    </row>
    <row r="27" spans="1:17" s="1" customFormat="1" ht="15.75" customHeight="1">
      <c r="A27" s="26" t="s">
        <v>58</v>
      </c>
      <c r="B27" s="273">
        <f>(Development!C40)</f>
        <v>35490</v>
      </c>
      <c r="C27" s="274">
        <f>(Development!D40)</f>
        <v>35765</v>
      </c>
      <c r="D27" s="12">
        <f>(Development!E40)</f>
        <v>180.05952380952382</v>
      </c>
      <c r="E27" s="234">
        <f>(Development!F40)</f>
        <v>16.36904761904762</v>
      </c>
      <c r="F27" s="234"/>
      <c r="G27" s="12">
        <f>(Development!H40)</f>
        <v>150</v>
      </c>
      <c r="H27" s="234">
        <f>(Development!I40)</f>
        <v>7</v>
      </c>
      <c r="I27" s="235"/>
      <c r="J27" s="236">
        <f>(Development!K40)</f>
        <v>0.09090909090909091</v>
      </c>
      <c r="K27" s="237">
        <f>(Development!L40)</f>
        <v>0.04666666666666667</v>
      </c>
      <c r="L27" s="236">
        <f>(Development!M40)</f>
        <v>0.09142857142857143</v>
      </c>
      <c r="M27" s="237">
        <f>(Development!N40)</f>
        <v>0.09142857142857143</v>
      </c>
      <c r="N27" s="237"/>
      <c r="O27" s="236">
        <f>(Development!P40)</f>
        <v>0.005714285714285783</v>
      </c>
      <c r="P27" s="237">
        <f>(Development!Q40)</f>
        <v>0.9591836734693877</v>
      </c>
      <c r="Q27" s="233">
        <f>(Development!R40)</f>
        <v>0.48244897959183675</v>
      </c>
    </row>
    <row r="28" spans="1:17" ht="15.75">
      <c r="A28" s="26" t="s">
        <v>59</v>
      </c>
      <c r="B28" s="269">
        <f t="shared" si="16"/>
        <v>35490</v>
      </c>
      <c r="C28" s="265">
        <v>35765</v>
      </c>
      <c r="D28" s="10">
        <f t="shared" si="17"/>
        <v>180.05952380952382</v>
      </c>
      <c r="E28" s="31">
        <f t="shared" si="18"/>
        <v>16.36904761904762</v>
      </c>
      <c r="F28" s="248"/>
      <c r="G28" s="183">
        <v>13</v>
      </c>
      <c r="H28" s="184">
        <v>1</v>
      </c>
      <c r="I28" s="249"/>
      <c r="J28" s="20">
        <f t="shared" si="19"/>
        <v>0.09090909090909091</v>
      </c>
      <c r="K28" s="142">
        <f t="shared" si="20"/>
        <v>0.07692307692307693</v>
      </c>
      <c r="L28" s="128">
        <v>0.09</v>
      </c>
      <c r="M28" s="128">
        <v>0.09</v>
      </c>
      <c r="N28" s="249"/>
      <c r="O28" s="143">
        <f t="shared" si="21"/>
        <v>-0.010000000000000009</v>
      </c>
      <c r="P28" s="142">
        <f t="shared" si="22"/>
        <v>0.16999999999999993</v>
      </c>
      <c r="Q28" s="141">
        <f t="shared" si="23"/>
        <v>0.07999999999999996</v>
      </c>
    </row>
    <row r="29" spans="1:17" ht="15.75">
      <c r="A29" s="26" t="s">
        <v>60</v>
      </c>
      <c r="B29" s="269">
        <f t="shared" si="16"/>
        <v>35490</v>
      </c>
      <c r="C29" s="265">
        <v>35765</v>
      </c>
      <c r="D29" s="10">
        <f t="shared" si="17"/>
        <v>180.05952380952382</v>
      </c>
      <c r="E29" s="31">
        <f t="shared" si="18"/>
        <v>16.36904761904762</v>
      </c>
      <c r="F29" s="248"/>
      <c r="G29" s="183">
        <v>21</v>
      </c>
      <c r="H29" s="184">
        <v>1</v>
      </c>
      <c r="I29" s="249"/>
      <c r="J29" s="20">
        <f t="shared" si="19"/>
        <v>0.09090909090909091</v>
      </c>
      <c r="K29" s="142">
        <f t="shared" si="20"/>
        <v>0.047619047619047616</v>
      </c>
      <c r="L29" s="128">
        <v>0.06</v>
      </c>
      <c r="M29" s="128">
        <v>0.06</v>
      </c>
      <c r="N29" s="249"/>
      <c r="O29" s="143">
        <f t="shared" si="21"/>
        <v>-0.3400000000000001</v>
      </c>
      <c r="P29" s="142">
        <f t="shared" si="22"/>
        <v>0.26</v>
      </c>
      <c r="Q29" s="141">
        <f t="shared" si="23"/>
        <v>-0.040000000000000036</v>
      </c>
    </row>
    <row r="30" spans="1:17" ht="15.75">
      <c r="A30" s="26" t="s">
        <v>61</v>
      </c>
      <c r="B30" s="269">
        <f t="shared" si="16"/>
        <v>35490</v>
      </c>
      <c r="C30" s="265">
        <v>35765</v>
      </c>
      <c r="D30" s="10">
        <f t="shared" si="17"/>
        <v>180.05952380952382</v>
      </c>
      <c r="E30" s="31">
        <f t="shared" si="18"/>
        <v>16.36904761904762</v>
      </c>
      <c r="F30" s="248"/>
      <c r="G30" s="183">
        <v>32</v>
      </c>
      <c r="H30" s="184">
        <v>1</v>
      </c>
      <c r="I30" s="249"/>
      <c r="J30" s="20">
        <f t="shared" si="19"/>
        <v>0.09090909090909091</v>
      </c>
      <c r="K30" s="142">
        <f t="shared" si="20"/>
        <v>0.03125</v>
      </c>
      <c r="L30" s="128">
        <v>0.06</v>
      </c>
      <c r="M30" s="128">
        <v>0.06</v>
      </c>
      <c r="N30" s="249"/>
      <c r="O30" s="143">
        <f t="shared" si="21"/>
        <v>-0.3400000000000001</v>
      </c>
      <c r="P30" s="142">
        <f t="shared" si="22"/>
        <v>0.9199999999999999</v>
      </c>
      <c r="Q30" s="141">
        <f t="shared" si="23"/>
        <v>0.2899999999999999</v>
      </c>
    </row>
    <row r="31" spans="1:17" ht="16.5" thickBot="1">
      <c r="A31" s="199" t="s">
        <v>62</v>
      </c>
      <c r="B31" s="270">
        <f>start</f>
        <v>35490</v>
      </c>
      <c r="C31" s="266">
        <v>35765</v>
      </c>
      <c r="D31" s="114">
        <f>(C31-B31)*duration</f>
        <v>180.05952380952382</v>
      </c>
      <c r="E31" s="115">
        <f t="shared" si="18"/>
        <v>16.36904761904762</v>
      </c>
      <c r="F31" s="248"/>
      <c r="G31" s="201">
        <v>5</v>
      </c>
      <c r="H31" s="202">
        <v>1</v>
      </c>
      <c r="I31" s="248"/>
      <c r="J31" s="116">
        <f>E31/D31</f>
        <v>0.09090909090909091</v>
      </c>
      <c r="K31" s="206">
        <f>H31/G31</f>
        <v>0.2</v>
      </c>
      <c r="L31" s="204">
        <v>0.14</v>
      </c>
      <c r="M31" s="204">
        <v>0.14</v>
      </c>
      <c r="N31" s="248"/>
      <c r="O31" s="205">
        <f>(M31/J31)-1</f>
        <v>0.54</v>
      </c>
      <c r="P31" s="206">
        <f>(M31/K31)-1</f>
        <v>-0.29999999999999993</v>
      </c>
      <c r="Q31" s="207">
        <f>AVERAGE(O31,P31)</f>
        <v>0.12000000000000005</v>
      </c>
    </row>
    <row r="32" spans="1:17" s="1" customFormat="1" ht="24.75" customHeight="1">
      <c r="A32" s="176" t="s">
        <v>63</v>
      </c>
      <c r="B32" s="271"/>
      <c r="C32" s="267"/>
      <c r="D32" s="262">
        <f>AVERAGE(D33:D37)</f>
        <v>180.05952380952382</v>
      </c>
      <c r="E32" s="262">
        <f>AVERAGE(E33:E37)</f>
        <v>16.36904761904762</v>
      </c>
      <c r="F32" s="235"/>
      <c r="G32" s="260">
        <f>SUM(G33:G37)</f>
        <v>105</v>
      </c>
      <c r="H32" s="260">
        <f>SUM(H33:H37)</f>
        <v>5</v>
      </c>
      <c r="I32" s="235"/>
      <c r="J32" s="238">
        <f>E32/D32</f>
        <v>0.09090909090909091</v>
      </c>
      <c r="K32" s="238">
        <f>H33/G33</f>
        <v>0.02857142857142857</v>
      </c>
      <c r="L32" s="262">
        <f>AVERAGE(L33:L37)</f>
        <v>0.08</v>
      </c>
      <c r="M32" s="262">
        <f>AVERAGE(M33:M37)</f>
        <v>0.08</v>
      </c>
      <c r="N32" s="235"/>
      <c r="O32" s="238">
        <f>(M32/J32)-1</f>
        <v>-0.12</v>
      </c>
      <c r="P32" s="238">
        <f>(M33/K33)-1</f>
        <v>0.40000000000000013</v>
      </c>
      <c r="Q32" s="261">
        <f>AVERAGE(O32,P32)</f>
        <v>0.14000000000000007</v>
      </c>
    </row>
    <row r="33" spans="1:17" ht="15.75">
      <c r="A33" s="26" t="s">
        <v>64</v>
      </c>
      <c r="B33" s="269">
        <f>start</f>
        <v>35490</v>
      </c>
      <c r="C33" s="265">
        <v>35765</v>
      </c>
      <c r="D33" s="10">
        <f>(C33-B33)*duration</f>
        <v>180.05952380952382</v>
      </c>
      <c r="E33" s="31">
        <f t="shared" si="18"/>
        <v>16.36904761904762</v>
      </c>
      <c r="F33" s="248"/>
      <c r="G33" s="183">
        <v>35</v>
      </c>
      <c r="H33" s="184">
        <v>1</v>
      </c>
      <c r="I33" s="248"/>
      <c r="J33" s="20">
        <f>E33/D33</f>
        <v>0.09090909090909091</v>
      </c>
      <c r="K33" s="142">
        <f>H33/G33</f>
        <v>0.02857142857142857</v>
      </c>
      <c r="L33" s="128">
        <v>0.04</v>
      </c>
      <c r="M33" s="128">
        <v>0.04</v>
      </c>
      <c r="N33" s="248"/>
      <c r="O33" s="143">
        <f>(M33/J33)-1</f>
        <v>-0.56</v>
      </c>
      <c r="P33" s="142">
        <f>(M33/K33)-1</f>
        <v>0.40000000000000013</v>
      </c>
      <c r="Q33" s="141">
        <f>AVERAGE(O33,P33)</f>
        <v>-0.07999999999999996</v>
      </c>
    </row>
    <row r="34" spans="1:17" ht="15.75">
      <c r="A34" s="26" t="s">
        <v>65</v>
      </c>
      <c r="B34" s="269">
        <f>start</f>
        <v>35490</v>
      </c>
      <c r="C34" s="265">
        <v>35765</v>
      </c>
      <c r="D34" s="10">
        <f>(C34-B34)*duration</f>
        <v>180.05952380952382</v>
      </c>
      <c r="E34" s="31">
        <f t="shared" si="18"/>
        <v>16.36904761904762</v>
      </c>
      <c r="F34" s="248"/>
      <c r="G34" s="183">
        <v>35</v>
      </c>
      <c r="H34" s="184">
        <v>1</v>
      </c>
      <c r="I34" s="248"/>
      <c r="J34" s="20">
        <f>E34/D34</f>
        <v>0.09090909090909091</v>
      </c>
      <c r="K34" s="142">
        <f>H34/G34</f>
        <v>0.02857142857142857</v>
      </c>
      <c r="L34" s="128">
        <v>0.05</v>
      </c>
      <c r="M34" s="128">
        <v>0.05</v>
      </c>
      <c r="N34" s="248"/>
      <c r="O34" s="143">
        <f>(M34/J34)-1</f>
        <v>-0.44999999999999996</v>
      </c>
      <c r="P34" s="142">
        <f>(M34/K34)-1</f>
        <v>0.7500000000000002</v>
      </c>
      <c r="Q34" s="141">
        <f>AVERAGE(O34,P34)</f>
        <v>0.15000000000000013</v>
      </c>
    </row>
    <row r="35" spans="1:17" s="1" customFormat="1" ht="15.75">
      <c r="A35" s="27" t="s">
        <v>66</v>
      </c>
      <c r="B35" s="269">
        <f>start</f>
        <v>35490</v>
      </c>
      <c r="C35" s="265">
        <v>35765</v>
      </c>
      <c r="D35" s="10">
        <f>(C35-B35)*duration</f>
        <v>180.05952380952382</v>
      </c>
      <c r="E35" s="31">
        <f t="shared" si="18"/>
        <v>16.36904761904762</v>
      </c>
      <c r="F35" s="248"/>
      <c r="G35" s="183">
        <v>10</v>
      </c>
      <c r="H35" s="184">
        <v>1</v>
      </c>
      <c r="I35" s="249"/>
      <c r="J35" s="20">
        <f>E35/D35</f>
        <v>0.09090909090909091</v>
      </c>
      <c r="K35" s="142">
        <f>H35/G35</f>
        <v>0.1</v>
      </c>
      <c r="L35" s="128">
        <v>0.1</v>
      </c>
      <c r="M35" s="128">
        <v>0.1</v>
      </c>
      <c r="N35" s="249"/>
      <c r="O35" s="143">
        <f>(M35/J35)-1</f>
        <v>0.10000000000000009</v>
      </c>
      <c r="P35" s="142">
        <f>(M35/K35)-1</f>
        <v>0</v>
      </c>
      <c r="Q35" s="141">
        <f>AVERAGE(O35,P35)</f>
        <v>0.050000000000000044</v>
      </c>
    </row>
    <row r="36" spans="1:17" ht="15.75">
      <c r="A36" s="26" t="s">
        <v>67</v>
      </c>
      <c r="B36" s="269">
        <f>start</f>
        <v>35490</v>
      </c>
      <c r="C36" s="265">
        <v>35765</v>
      </c>
      <c r="D36" s="10">
        <f>(C36-B36)*duration</f>
        <v>180.05952380952382</v>
      </c>
      <c r="E36" s="31">
        <f t="shared" si="18"/>
        <v>16.36904761904762</v>
      </c>
      <c r="F36" s="248"/>
      <c r="G36" s="183">
        <v>20</v>
      </c>
      <c r="H36" s="184">
        <v>1</v>
      </c>
      <c r="I36" s="248"/>
      <c r="J36" s="20">
        <f>E36/D36</f>
        <v>0.09090909090909091</v>
      </c>
      <c r="K36" s="142">
        <f>H36/G36</f>
        <v>0.05</v>
      </c>
      <c r="L36" s="128">
        <v>0.06</v>
      </c>
      <c r="M36" s="128">
        <v>0.06</v>
      </c>
      <c r="N36" s="248"/>
      <c r="O36" s="143">
        <f>(M36/J36)-1</f>
        <v>-0.3400000000000001</v>
      </c>
      <c r="P36" s="142">
        <f>(M36/K36)-1</f>
        <v>0.19999999999999996</v>
      </c>
      <c r="Q36" s="141">
        <f>AVERAGE(O36,P36)</f>
        <v>-0.07000000000000006</v>
      </c>
    </row>
    <row r="37" spans="1:17" ht="16.5" thickBot="1">
      <c r="A37" s="199" t="s">
        <v>68</v>
      </c>
      <c r="B37" s="270">
        <f>start</f>
        <v>35490</v>
      </c>
      <c r="C37" s="266">
        <v>35765</v>
      </c>
      <c r="D37" s="114">
        <f>(C37-B37)*duration</f>
        <v>180.05952380952382</v>
      </c>
      <c r="E37" s="115">
        <f>(today-B37)*duration</f>
        <v>16.36904761904762</v>
      </c>
      <c r="F37" s="248"/>
      <c r="G37" s="201">
        <v>5</v>
      </c>
      <c r="H37" s="202">
        <v>1</v>
      </c>
      <c r="I37" s="248"/>
      <c r="J37" s="116">
        <f>E37/D37</f>
        <v>0.09090909090909091</v>
      </c>
      <c r="K37" s="206">
        <f>H37/G37</f>
        <v>0.2</v>
      </c>
      <c r="L37" s="204">
        <v>0.15</v>
      </c>
      <c r="M37" s="204">
        <v>0.15</v>
      </c>
      <c r="N37" s="248"/>
      <c r="O37" s="205">
        <f>(M37/J37)-1</f>
        <v>0.6499999999999999</v>
      </c>
      <c r="P37" s="206">
        <f>(M37/K37)-1</f>
        <v>-0.2500000000000001</v>
      </c>
      <c r="Q37" s="207">
        <f>AVERAGE(O37,P37)</f>
        <v>0.1999999999999999</v>
      </c>
    </row>
    <row r="38" spans="1:17" s="1" customFormat="1" ht="24.75" customHeight="1">
      <c r="A38" s="176" t="s">
        <v>69</v>
      </c>
      <c r="B38" s="271"/>
      <c r="C38" s="267"/>
      <c r="D38" s="262">
        <f>AVERAGE(D39:D40)</f>
        <v>180.05952380952382</v>
      </c>
      <c r="E38" s="262">
        <f>AVERAGE(E39:E40)</f>
        <v>16.36904761904762</v>
      </c>
      <c r="F38" s="235"/>
      <c r="G38" s="260">
        <f>SUM(G39:G40)</f>
        <v>45</v>
      </c>
      <c r="H38" s="260">
        <f>SUM(H39:H40)</f>
        <v>2</v>
      </c>
      <c r="I38" s="235"/>
      <c r="J38" s="238">
        <f>E38/D38</f>
        <v>0.09090909090909091</v>
      </c>
      <c r="K38" s="238">
        <f>H39/G39</f>
        <v>0.02857142857142857</v>
      </c>
      <c r="L38" s="262">
        <f>AVERAGE(L39:L40)</f>
        <v>0.085</v>
      </c>
      <c r="M38" s="262">
        <f>AVERAGE(M39:M40)</f>
        <v>0.07</v>
      </c>
      <c r="N38" s="235"/>
      <c r="O38" s="238">
        <f>(M38/J38)-1</f>
        <v>-0.22999999999999998</v>
      </c>
      <c r="P38" s="238">
        <f>(M39/K39)-1</f>
        <v>0.40000000000000013</v>
      </c>
      <c r="Q38" s="261">
        <f>AVERAGE(O38,P38)</f>
        <v>0.08500000000000008</v>
      </c>
    </row>
    <row r="39" spans="1:17" ht="15.75">
      <c r="A39" s="26" t="s">
        <v>70</v>
      </c>
      <c r="B39" s="269">
        <f>start</f>
        <v>35490</v>
      </c>
      <c r="C39" s="265">
        <v>35765</v>
      </c>
      <c r="D39" s="10">
        <f>(C39-B39)*duration</f>
        <v>180.05952380952382</v>
      </c>
      <c r="E39" s="31">
        <f>(today-B39)*duration</f>
        <v>16.36904761904762</v>
      </c>
      <c r="F39" s="248"/>
      <c r="G39" s="183">
        <v>35</v>
      </c>
      <c r="H39" s="184">
        <v>1</v>
      </c>
      <c r="I39" s="248"/>
      <c r="J39" s="20">
        <f>E39/D39</f>
        <v>0.09090909090909091</v>
      </c>
      <c r="K39" s="142">
        <f>H39/G39</f>
        <v>0.02857142857142857</v>
      </c>
      <c r="L39" s="128">
        <v>0.07</v>
      </c>
      <c r="M39" s="128">
        <v>0.04</v>
      </c>
      <c r="N39" s="248"/>
      <c r="O39" s="143">
        <f>(M39/J39)-1</f>
        <v>-0.56</v>
      </c>
      <c r="P39" s="142">
        <f>(M39/K39)-1</f>
        <v>0.40000000000000013</v>
      </c>
      <c r="Q39" s="141">
        <f>AVERAGE(O39,P39)</f>
        <v>-0.07999999999999996</v>
      </c>
    </row>
    <row r="40" spans="1:17" ht="16.5" thickBot="1">
      <c r="A40" s="199" t="s">
        <v>71</v>
      </c>
      <c r="B40" s="270">
        <f>start</f>
        <v>35490</v>
      </c>
      <c r="C40" s="266">
        <v>35765</v>
      </c>
      <c r="D40" s="114">
        <f>(C40-B40)*duration</f>
        <v>180.05952380952382</v>
      </c>
      <c r="E40" s="115">
        <f>(today-B40)*duration</f>
        <v>16.36904761904762</v>
      </c>
      <c r="F40" s="248"/>
      <c r="G40" s="201">
        <v>10</v>
      </c>
      <c r="H40" s="202">
        <v>1</v>
      </c>
      <c r="I40" s="248"/>
      <c r="J40" s="116">
        <f>E40/D40</f>
        <v>0.09090909090909091</v>
      </c>
      <c r="K40" s="206">
        <f>H40/G40</f>
        <v>0.1</v>
      </c>
      <c r="L40" s="204">
        <v>0.1</v>
      </c>
      <c r="M40" s="204">
        <v>0.1</v>
      </c>
      <c r="N40" s="248"/>
      <c r="O40" s="205">
        <f>(M40/J40)-1</f>
        <v>0.10000000000000009</v>
      </c>
      <c r="P40" s="206">
        <f>(M40/K40)-1</f>
        <v>0</v>
      </c>
      <c r="Q40" s="207">
        <f>AVERAGE(O40,P40)</f>
        <v>0.050000000000000044</v>
      </c>
    </row>
    <row r="41" spans="1:17" s="1" customFormat="1" ht="24.75" customHeight="1">
      <c r="A41" s="176" t="s">
        <v>72</v>
      </c>
      <c r="B41" s="271"/>
      <c r="C41" s="267"/>
      <c r="D41" s="262">
        <f>AVERAGE(D42:D43)</f>
        <v>180.05952380952382</v>
      </c>
      <c r="E41" s="262">
        <f>AVERAGE(E42:E43)</f>
        <v>16.36904761904762</v>
      </c>
      <c r="F41" s="235"/>
      <c r="G41" s="260">
        <f>SUM(G42:G43)</f>
        <v>100</v>
      </c>
      <c r="H41" s="260">
        <f>SUM(H42:H43)</f>
        <v>9</v>
      </c>
      <c r="I41" s="235"/>
      <c r="J41" s="238">
        <f>E41/D41</f>
        <v>0.09090909090909091</v>
      </c>
      <c r="K41" s="238">
        <f>H42/G42</f>
        <v>0.02</v>
      </c>
      <c r="L41" s="262">
        <f>AVERAGE(L42:L43)</f>
        <v>0.08</v>
      </c>
      <c r="M41" s="262">
        <f>AVERAGE(M42:M43)</f>
        <v>0.08</v>
      </c>
      <c r="N41" s="235"/>
      <c r="O41" s="238">
        <f>(M41/J41)-1</f>
        <v>-0.12</v>
      </c>
      <c r="P41" s="238">
        <f>(M42/K42)-1</f>
        <v>0.5</v>
      </c>
      <c r="Q41" s="261">
        <f>AVERAGE(O41,P41)</f>
        <v>0.19</v>
      </c>
    </row>
    <row r="42" spans="1:17" s="1" customFormat="1" ht="15.75">
      <c r="A42" s="27" t="s">
        <v>73</v>
      </c>
      <c r="B42" s="269">
        <f>start</f>
        <v>35490</v>
      </c>
      <c r="C42" s="265">
        <v>35765</v>
      </c>
      <c r="D42" s="10">
        <f>(C42-B42)*duration</f>
        <v>180.05952380952382</v>
      </c>
      <c r="E42" s="31">
        <f>(today-B42)*duration</f>
        <v>16.36904761904762</v>
      </c>
      <c r="F42" s="248"/>
      <c r="G42" s="183">
        <v>50</v>
      </c>
      <c r="H42" s="184">
        <v>1</v>
      </c>
      <c r="I42" s="249"/>
      <c r="J42" s="20">
        <f>E42/D42</f>
        <v>0.09090909090909091</v>
      </c>
      <c r="K42" s="142">
        <f>H42/G42</f>
        <v>0.02</v>
      </c>
      <c r="L42" s="128">
        <v>0.04</v>
      </c>
      <c r="M42" s="128">
        <v>0.03</v>
      </c>
      <c r="N42" s="249"/>
      <c r="O42" s="143">
        <f>(M42/J42)-1</f>
        <v>-0.67</v>
      </c>
      <c r="P42" s="142">
        <f>(M42/K42)-1</f>
        <v>0.5</v>
      </c>
      <c r="Q42" s="141">
        <f>AVERAGE(O42,P42)</f>
        <v>-0.08500000000000002</v>
      </c>
    </row>
    <row r="43" spans="1:17" ht="16.5" thickBot="1">
      <c r="A43" s="199" t="s">
        <v>74</v>
      </c>
      <c r="B43" s="270">
        <f>start</f>
        <v>35490</v>
      </c>
      <c r="C43" s="266">
        <v>35765</v>
      </c>
      <c r="D43" s="114">
        <f>(C43-B43)*duration</f>
        <v>180.05952380952382</v>
      </c>
      <c r="E43" s="115">
        <f>(today-B43)*duration</f>
        <v>16.36904761904762</v>
      </c>
      <c r="F43" s="248"/>
      <c r="G43" s="201">
        <v>50</v>
      </c>
      <c r="H43" s="202">
        <v>8</v>
      </c>
      <c r="I43" s="248"/>
      <c r="J43" s="116">
        <f>E43/D43</f>
        <v>0.09090909090909091</v>
      </c>
      <c r="K43" s="206">
        <f>H43/G43</f>
        <v>0.16</v>
      </c>
      <c r="L43" s="204">
        <v>0.12</v>
      </c>
      <c r="M43" s="204">
        <v>0.13</v>
      </c>
      <c r="N43" s="248"/>
      <c r="O43" s="205">
        <f>(M43/J43)-1</f>
        <v>0.42999999999999994</v>
      </c>
      <c r="P43" s="206">
        <f>(M43/K43)-1</f>
        <v>-0.1875</v>
      </c>
      <c r="Q43" s="207">
        <f>AVERAGE(O43,P43)</f>
        <v>0.12124999999999997</v>
      </c>
    </row>
    <row r="44" spans="1:17" s="1" customFormat="1" ht="24.75" customHeight="1">
      <c r="A44" s="176" t="s">
        <v>75</v>
      </c>
      <c r="B44" s="271"/>
      <c r="C44" s="267"/>
      <c r="D44" s="262">
        <f>D45</f>
        <v>180.05952380952382</v>
      </c>
      <c r="E44" s="262">
        <f>E45</f>
        <v>16.36904761904762</v>
      </c>
      <c r="F44" s="235"/>
      <c r="G44" s="262">
        <f>G45</f>
        <v>90</v>
      </c>
      <c r="H44" s="262">
        <f>H45</f>
        <v>8</v>
      </c>
      <c r="I44" s="235"/>
      <c r="J44" s="238">
        <f>E44/D44</f>
        <v>0.09090909090909091</v>
      </c>
      <c r="K44" s="238">
        <f>H45/G45</f>
        <v>0.08888888888888889</v>
      </c>
      <c r="L44" s="262">
        <f>L45</f>
        <v>0.08</v>
      </c>
      <c r="M44" s="262">
        <f>M45</f>
        <v>0.09</v>
      </c>
      <c r="N44" s="235"/>
      <c r="O44" s="238">
        <f>(M44/J44)-1</f>
        <v>-0.010000000000000009</v>
      </c>
      <c r="P44" s="238">
        <f>(M45/K45)-1</f>
        <v>0.012499999999999956</v>
      </c>
      <c r="Q44" s="261">
        <f>AVERAGE(O44,P44)</f>
        <v>0.0012499999999999734</v>
      </c>
    </row>
    <row r="45" spans="1:17" ht="16.5" thickBot="1">
      <c r="A45" s="28" t="s">
        <v>76</v>
      </c>
      <c r="B45" s="272">
        <f>start</f>
        <v>35490</v>
      </c>
      <c r="C45" s="268">
        <v>35765</v>
      </c>
      <c r="D45" s="30">
        <f>(C45-B45)*duration</f>
        <v>180.05952380952382</v>
      </c>
      <c r="E45" s="32">
        <f>(today-B45)*duration</f>
        <v>16.36904761904762</v>
      </c>
      <c r="F45" s="248"/>
      <c r="G45" s="183">
        <v>90</v>
      </c>
      <c r="H45" s="184">
        <v>8</v>
      </c>
      <c r="I45" s="248"/>
      <c r="J45" s="20">
        <f>E45/D45</f>
        <v>0.09090909090909091</v>
      </c>
      <c r="K45" s="142">
        <f>H45/G45</f>
        <v>0.08888888888888889</v>
      </c>
      <c r="L45" s="129">
        <v>0.08</v>
      </c>
      <c r="M45" s="129">
        <v>0.09</v>
      </c>
      <c r="N45" s="248"/>
      <c r="O45" s="145">
        <f>(M45/J45)-1</f>
        <v>-0.010000000000000009</v>
      </c>
      <c r="P45" s="146">
        <f>(M45/K45)-1</f>
        <v>0.012499999999999956</v>
      </c>
      <c r="Q45" s="147">
        <f>AVERAGE(O45,P45)</f>
        <v>0.0012499999999999734</v>
      </c>
    </row>
    <row r="46" spans="1:17" s="180" customFormat="1" ht="24.75" customHeight="1" thickBot="1">
      <c r="A46" s="239" t="s">
        <v>14</v>
      </c>
      <c r="B46" s="263">
        <v>35490</v>
      </c>
      <c r="C46" s="264">
        <v>35765</v>
      </c>
      <c r="D46" s="192">
        <f>(C46-B46)*duration</f>
        <v>180.05952380952382</v>
      </c>
      <c r="E46" s="193">
        <f>(today-B46)*duration</f>
        <v>16.36904761904762</v>
      </c>
      <c r="F46" s="250"/>
      <c r="G46" s="251">
        <f>SUM(G3:G45)</f>
        <v>3276</v>
      </c>
      <c r="H46" s="193">
        <f>SUM(H3:H45)</f>
        <v>308</v>
      </c>
      <c r="I46" s="250"/>
      <c r="J46" s="195">
        <f>E46/D46</f>
        <v>0.09090909090909091</v>
      </c>
      <c r="K46" s="197">
        <f>H46/G46</f>
        <v>0.09401709401709402</v>
      </c>
      <c r="L46" s="252">
        <f>AVERAGE(L3:L45)</f>
        <v>0.08740850511614634</v>
      </c>
      <c r="M46" s="240">
        <f>AVERAGE(M4:M45)</f>
        <v>0.08762818813839221</v>
      </c>
      <c r="N46" s="250"/>
      <c r="O46" s="195">
        <f>(M46/J46)-1</f>
        <v>-0.03608993047768572</v>
      </c>
      <c r="P46" s="197">
        <f>(M46/K46)-1</f>
        <v>-0.0679547261643737</v>
      </c>
      <c r="Q46" s="182">
        <f>AVERAGE(O46,P46)</f>
        <v>-0.05202232832102971</v>
      </c>
    </row>
    <row r="47" spans="1:17" ht="30.75" customHeight="1" thickBot="1">
      <c r="A47" s="2" t="s">
        <v>15</v>
      </c>
      <c r="B47" s="137" t="s">
        <v>77</v>
      </c>
      <c r="C47" s="137" t="s">
        <v>78</v>
      </c>
      <c r="D47" s="137" t="s">
        <v>79</v>
      </c>
      <c r="E47" s="137" t="s">
        <v>80</v>
      </c>
      <c r="F47" s="138"/>
      <c r="G47" s="137" t="s">
        <v>81</v>
      </c>
      <c r="H47" s="137" t="s">
        <v>82</v>
      </c>
      <c r="I47" s="137"/>
      <c r="J47" s="139" t="s">
        <v>83</v>
      </c>
      <c r="K47" s="139" t="s">
        <v>84</v>
      </c>
      <c r="L47" s="139" t="s">
        <v>85</v>
      </c>
      <c r="M47" s="137" t="s">
        <v>86</v>
      </c>
      <c r="N47" s="137"/>
      <c r="O47" s="137" t="s">
        <v>83</v>
      </c>
      <c r="P47" s="137" t="s">
        <v>84</v>
      </c>
      <c r="Q47" s="137" t="s">
        <v>87</v>
      </c>
    </row>
    <row r="48" spans="1:15" ht="16.5" customHeight="1" thickBot="1">
      <c r="A48" s="1" t="s">
        <v>366</v>
      </c>
      <c r="B48" s="174">
        <f>today</f>
        <v>35515</v>
      </c>
      <c r="G48" s="97" t="s">
        <v>88</v>
      </c>
      <c r="H48" s="98"/>
      <c r="I48" s="98"/>
      <c r="J48" s="99"/>
      <c r="K48" s="100"/>
      <c r="L48" s="100"/>
      <c r="M48" s="101"/>
      <c r="N48" s="98"/>
      <c r="O48" s="102"/>
    </row>
    <row r="49" spans="1:17" s="6" customFormat="1" ht="12.75">
      <c r="A49" s="35" t="s">
        <v>89</v>
      </c>
      <c r="B49" s="16" t="s">
        <v>90</v>
      </c>
      <c r="C49" s="80" t="s">
        <v>90</v>
      </c>
      <c r="D49" s="12"/>
      <c r="E49" s="12"/>
      <c r="F49"/>
      <c r="G49" s="82" t="s">
        <v>91</v>
      </c>
      <c r="H49" s="83"/>
      <c r="I49" s="83"/>
      <c r="J49" s="84"/>
      <c r="K49" s="85"/>
      <c r="L49" s="86"/>
      <c r="M49" s="87" t="s">
        <v>90</v>
      </c>
      <c r="N49" s="88"/>
      <c r="O49" s="109">
        <v>5</v>
      </c>
      <c r="Q49" s="16"/>
    </row>
    <row r="50" spans="1:17" s="6" customFormat="1" ht="12.75">
      <c r="A50" s="36" t="s">
        <v>90</v>
      </c>
      <c r="B50" s="17"/>
      <c r="C50" s="19"/>
      <c r="D50" s="13"/>
      <c r="E50" s="12"/>
      <c r="F50"/>
      <c r="G50" s="89" t="s">
        <v>92</v>
      </c>
      <c r="J50" s="22"/>
      <c r="K50" s="7"/>
      <c r="L50" s="3"/>
      <c r="M50" s="24" t="s">
        <v>90</v>
      </c>
      <c r="N50" s="81"/>
      <c r="O50" s="110">
        <v>11</v>
      </c>
      <c r="Q50" s="16"/>
    </row>
    <row r="51" spans="1:17" s="6" customFormat="1" ht="13.5" thickBot="1">
      <c r="A51" s="36" t="s">
        <v>90</v>
      </c>
      <c r="B51" s="17"/>
      <c r="C51" s="19"/>
      <c r="D51" s="13"/>
      <c r="E51" s="12"/>
      <c r="F51"/>
      <c r="G51" s="90" t="s">
        <v>93</v>
      </c>
      <c r="H51" s="91"/>
      <c r="I51" s="91"/>
      <c r="J51" s="92"/>
      <c r="K51" s="93"/>
      <c r="L51" s="94"/>
      <c r="M51" s="95"/>
      <c r="N51" s="96"/>
      <c r="O51" s="111">
        <f>O49*(O50/12)</f>
        <v>4.583333333333333</v>
      </c>
      <c r="Q51" s="16"/>
    </row>
    <row r="52" spans="1:15" ht="15.75" thickBot="1">
      <c r="A52" s="5" t="s">
        <v>90</v>
      </c>
      <c r="B52" s="16"/>
      <c r="C52" s="18"/>
      <c r="D52" s="12"/>
      <c r="G52" s="103" t="s">
        <v>94</v>
      </c>
      <c r="H52" s="104"/>
      <c r="I52" s="104"/>
      <c r="J52" s="105"/>
      <c r="K52" s="106"/>
      <c r="L52" s="106"/>
      <c r="M52" s="107"/>
      <c r="N52" s="108"/>
      <c r="O52" s="127">
        <f>O51/7</f>
        <v>0.6547619047619048</v>
      </c>
    </row>
    <row r="53" spans="2:17" s="6" customFormat="1" ht="15" customHeight="1">
      <c r="B53" s="16"/>
      <c r="C53" s="18"/>
      <c r="D53" s="12"/>
      <c r="E53" s="12"/>
      <c r="F53"/>
      <c r="J53" s="22"/>
      <c r="K53" s="7"/>
      <c r="L53" s="7"/>
      <c r="M53" s="24"/>
      <c r="O53" s="42"/>
      <c r="Q53" s="16"/>
    </row>
  </sheetData>
  <printOptions gridLines="1" horizontalCentered="1"/>
  <pageMargins left="0.5" right="0.5" top="1.25" bottom="1" header="0.5" footer="0.5"/>
  <pageSetup fitToHeight="1" fitToWidth="1" orientation="portrait" scale="62" r:id="rId1"/>
  <headerFooter alignWithMargins="0">
    <oddHeader>&amp;L&amp;"Arial,Italic"&amp;9Client: ATT Thrifty Biller
Release: 9701&amp;C&amp;"Arial,Bold Italic"&amp;18Saville Systems 
Performance Index Analysis&amp;R&amp;"Arial,Italic"&amp;9As at: &amp;D
Time: &amp;T</oddHeader>
    <oddFooter>&amp;L&amp;"Arial,Italic"&amp;9Ref: &amp;F // &amp;A&amp;C&amp;"Arial,Bold"&amp;14Confidential
Internal Use Only&amp;R&amp;"Arial,Italic"&amp;9Page: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75" zoomScaleNormal="75" workbookViewId="0" topLeftCell="A29">
      <selection activeCell="B8" sqref="B8"/>
    </sheetView>
  </sheetViews>
  <sheetFormatPr defaultColWidth="9.140625" defaultRowHeight="12.75"/>
  <cols>
    <col min="1" max="1" width="4.8515625" style="15" customWidth="1"/>
    <col min="2" max="2" width="50.00390625" style="3" customWidth="1"/>
    <col min="3" max="3" width="9.7109375" style="15" customWidth="1"/>
    <col min="4" max="4" width="9.7109375" style="14" customWidth="1"/>
    <col min="5" max="6" width="6.7109375" style="11" customWidth="1"/>
    <col min="7" max="7" width="1.7109375" style="0" customWidth="1"/>
    <col min="8" max="9" width="6.7109375" style="15" customWidth="1"/>
    <col min="10" max="10" width="1.7109375" style="3" customWidth="1"/>
    <col min="11" max="11" width="6.7109375" style="167" customWidth="1"/>
    <col min="12" max="12" width="6.7109375" style="161" customWidth="1"/>
    <col min="13" max="13" width="6.7109375" style="168" customWidth="1"/>
    <col min="14" max="14" width="6.7109375" style="23" customWidth="1"/>
    <col min="15" max="15" width="1.7109375" style="3" customWidth="1"/>
    <col min="16" max="16" width="6.7109375" style="42" customWidth="1"/>
    <col min="17" max="17" width="6.7109375" style="3" customWidth="1"/>
    <col min="18" max="18" width="9.7109375" style="15" customWidth="1"/>
    <col min="19" max="16384" width="9.140625" style="3" customWidth="1"/>
  </cols>
  <sheetData>
    <row r="1" spans="1:18" s="54" customFormat="1" ht="12.75">
      <c r="A1" s="169"/>
      <c r="B1" s="43"/>
      <c r="C1" s="44" t="s">
        <v>17</v>
      </c>
      <c r="D1" s="45"/>
      <c r="E1" s="46"/>
      <c r="F1" s="47"/>
      <c r="G1" s="43"/>
      <c r="H1" s="44" t="s">
        <v>95</v>
      </c>
      <c r="I1" s="48"/>
      <c r="J1" s="43"/>
      <c r="K1" s="49" t="s">
        <v>19</v>
      </c>
      <c r="L1" s="50"/>
      <c r="M1" s="50"/>
      <c r="N1" s="51"/>
      <c r="O1" s="43"/>
      <c r="P1" s="52" t="s">
        <v>20</v>
      </c>
      <c r="Q1" s="53"/>
      <c r="R1" s="48"/>
    </row>
    <row r="2" spans="1:18" s="38" customFormat="1" ht="95.25" customHeight="1" thickBot="1">
      <c r="A2" s="170" t="s">
        <v>96</v>
      </c>
      <c r="B2" s="39" t="s">
        <v>97</v>
      </c>
      <c r="C2" s="65" t="s">
        <v>22</v>
      </c>
      <c r="D2" s="69" t="s">
        <v>23</v>
      </c>
      <c r="E2" s="70" t="s">
        <v>24</v>
      </c>
      <c r="F2" s="70" t="s">
        <v>25</v>
      </c>
      <c r="G2" s="26"/>
      <c r="H2" s="55" t="s">
        <v>26</v>
      </c>
      <c r="I2" s="55" t="s">
        <v>27</v>
      </c>
      <c r="J2" s="40"/>
      <c r="K2" s="66" t="s">
        <v>28</v>
      </c>
      <c r="L2" s="67" t="s">
        <v>29</v>
      </c>
      <c r="M2" s="67" t="s">
        <v>30</v>
      </c>
      <c r="N2" s="68" t="s">
        <v>3</v>
      </c>
      <c r="O2" s="40"/>
      <c r="P2" s="64" t="s">
        <v>31</v>
      </c>
      <c r="Q2" s="65" t="s">
        <v>32</v>
      </c>
      <c r="R2" s="77" t="s">
        <v>33</v>
      </c>
    </row>
    <row r="3" spans="1:18" s="180" customFormat="1" ht="24.75" customHeight="1">
      <c r="A3" s="177"/>
      <c r="B3" s="178" t="s">
        <v>98</v>
      </c>
      <c r="C3" s="275">
        <f>start</f>
        <v>35490</v>
      </c>
      <c r="D3" s="254">
        <v>35765</v>
      </c>
      <c r="E3" s="211">
        <f aca="true" t="shared" si="0" ref="E3:E26">(D3-C3)*duration</f>
        <v>180.05952380952382</v>
      </c>
      <c r="F3" s="212">
        <f aca="true" t="shared" si="1" ref="F3:F26">(today-C3)*duration</f>
        <v>16.36904761904762</v>
      </c>
      <c r="G3" s="179"/>
      <c r="H3" s="213">
        <f>SUM(H4:H25)</f>
        <v>277</v>
      </c>
      <c r="I3" s="214">
        <f>SUM(I4:I25)</f>
        <v>88</v>
      </c>
      <c r="J3" s="179"/>
      <c r="K3" s="147">
        <f aca="true" t="shared" si="2" ref="K3:K26">F3/E3</f>
        <v>0.09090909090909091</v>
      </c>
      <c r="L3" s="147">
        <f aca="true" t="shared" si="3" ref="L3:L26">I3/H3</f>
        <v>0.3176895306859206</v>
      </c>
      <c r="M3" s="215">
        <f>AVERAGE(M4:M25)</f>
        <v>0.06318181818181821</v>
      </c>
      <c r="N3" s="215">
        <f>AVERAGE(N4:N25)</f>
        <v>0.09977272727272726</v>
      </c>
      <c r="O3" s="179"/>
      <c r="P3" s="215">
        <f>(N3/K3)-1</f>
        <v>0.09749999999999992</v>
      </c>
      <c r="Q3" s="215">
        <f>(N3/L3)-1</f>
        <v>-0.6859426652892562</v>
      </c>
      <c r="R3" s="144">
        <f>AVERAGE(P3,Q3)</f>
        <v>-0.29422133264462813</v>
      </c>
    </row>
    <row r="4" spans="1:18" s="1" customFormat="1" ht="15.75" customHeight="1">
      <c r="A4" s="171">
        <v>2</v>
      </c>
      <c r="B4" s="26" t="s">
        <v>99</v>
      </c>
      <c r="C4" s="14">
        <f aca="true" t="shared" si="4" ref="C4:C24">start</f>
        <v>35490</v>
      </c>
      <c r="D4" s="78">
        <v>35765</v>
      </c>
      <c r="E4" s="10">
        <f t="shared" si="0"/>
        <v>180.05952380952382</v>
      </c>
      <c r="F4" s="31">
        <f t="shared" si="1"/>
        <v>16.36904761904762</v>
      </c>
      <c r="G4" s="26"/>
      <c r="H4" s="183">
        <v>20</v>
      </c>
      <c r="I4" s="286">
        <f>SUM(Data!T40:Data!T43)</f>
        <v>4</v>
      </c>
      <c r="J4" s="41"/>
      <c r="K4" s="161">
        <f t="shared" si="2"/>
        <v>0.09090909090909091</v>
      </c>
      <c r="L4" s="142">
        <f t="shared" si="3"/>
        <v>0.2</v>
      </c>
      <c r="M4" s="128">
        <v>0.06</v>
      </c>
      <c r="N4" s="128">
        <v>0.065</v>
      </c>
      <c r="O4" s="41"/>
      <c r="P4" s="143">
        <f aca="true" t="shared" si="5" ref="P4:P24">(N4/K4)-1</f>
        <v>-0.28500000000000003</v>
      </c>
      <c r="Q4" s="142">
        <f aca="true" t="shared" si="6" ref="Q4:Q24">(N4/L4)-1</f>
        <v>-0.675</v>
      </c>
      <c r="R4" s="141">
        <f aca="true" t="shared" si="7" ref="R4:R24">AVERAGE(P4,Q4)</f>
        <v>-0.48000000000000004</v>
      </c>
    </row>
    <row r="5" spans="1:18" s="1" customFormat="1" ht="15.75" customHeight="1">
      <c r="A5" s="171">
        <v>9</v>
      </c>
      <c r="B5" s="26" t="s">
        <v>100</v>
      </c>
      <c r="C5" s="14">
        <f t="shared" si="4"/>
        <v>35490</v>
      </c>
      <c r="D5" s="78">
        <v>35765</v>
      </c>
      <c r="E5" s="10">
        <f t="shared" si="0"/>
        <v>180.05952380952382</v>
      </c>
      <c r="F5" s="31">
        <f t="shared" si="1"/>
        <v>16.36904761904762</v>
      </c>
      <c r="G5" s="26"/>
      <c r="H5" s="183">
        <v>5</v>
      </c>
      <c r="I5" s="286">
        <f>SUM(Data!T48:Data!T51)</f>
        <v>4</v>
      </c>
      <c r="J5" s="41"/>
      <c r="K5" s="161">
        <f t="shared" si="2"/>
        <v>0.09090909090909091</v>
      </c>
      <c r="L5" s="142">
        <f t="shared" si="3"/>
        <v>0.8</v>
      </c>
      <c r="M5" s="128">
        <v>0.15</v>
      </c>
      <c r="N5" s="128">
        <v>0.125</v>
      </c>
      <c r="O5" s="41"/>
      <c r="P5" s="143">
        <f t="shared" si="5"/>
        <v>0.375</v>
      </c>
      <c r="Q5" s="142">
        <f t="shared" si="6"/>
        <v>-0.84375</v>
      </c>
      <c r="R5" s="141">
        <f t="shared" si="7"/>
        <v>-0.234375</v>
      </c>
    </row>
    <row r="6" spans="1:18" s="1" customFormat="1" ht="15.75" customHeight="1">
      <c r="A6" s="171" t="s">
        <v>101</v>
      </c>
      <c r="B6" s="26" t="s">
        <v>102</v>
      </c>
      <c r="C6" s="14">
        <f t="shared" si="4"/>
        <v>35490</v>
      </c>
      <c r="D6" s="78">
        <v>35765</v>
      </c>
      <c r="E6" s="10">
        <f t="shared" si="0"/>
        <v>180.05952380952382</v>
      </c>
      <c r="F6" s="31">
        <f t="shared" si="1"/>
        <v>16.36904761904762</v>
      </c>
      <c r="G6" s="26"/>
      <c r="H6" s="183">
        <v>5</v>
      </c>
      <c r="I6" s="286">
        <f>SUM(Data!T52:Data!T55)</f>
        <v>4</v>
      </c>
      <c r="J6" s="41"/>
      <c r="K6" s="161">
        <f t="shared" si="2"/>
        <v>0.09090909090909091</v>
      </c>
      <c r="L6" s="142">
        <f t="shared" si="3"/>
        <v>0.8</v>
      </c>
      <c r="M6" s="128">
        <v>0.09</v>
      </c>
      <c r="N6" s="128">
        <v>0.125</v>
      </c>
      <c r="O6" s="41"/>
      <c r="P6" s="143">
        <f t="shared" si="5"/>
        <v>0.375</v>
      </c>
      <c r="Q6" s="142">
        <f t="shared" si="6"/>
        <v>-0.84375</v>
      </c>
      <c r="R6" s="141">
        <f t="shared" si="7"/>
        <v>-0.234375</v>
      </c>
    </row>
    <row r="7" spans="1:18" s="1" customFormat="1" ht="15.75" customHeight="1">
      <c r="A7" s="171" t="s">
        <v>103</v>
      </c>
      <c r="B7" s="26" t="s">
        <v>104</v>
      </c>
      <c r="C7" s="14">
        <f t="shared" si="4"/>
        <v>35490</v>
      </c>
      <c r="D7" s="78">
        <v>35765</v>
      </c>
      <c r="E7" s="10">
        <f t="shared" si="0"/>
        <v>180.05952380952382</v>
      </c>
      <c r="F7" s="31">
        <f t="shared" si="1"/>
        <v>16.36904761904762</v>
      </c>
      <c r="G7" s="26"/>
      <c r="H7" s="183">
        <v>3</v>
      </c>
      <c r="I7" s="184">
        <f>SUM(Data!T50:Data!T53)</f>
        <v>4</v>
      </c>
      <c r="J7" s="41"/>
      <c r="K7" s="161">
        <f t="shared" si="2"/>
        <v>0.09090909090909091</v>
      </c>
      <c r="L7" s="142">
        <f t="shared" si="3"/>
        <v>1.3333333333333333</v>
      </c>
      <c r="M7" s="128">
        <v>0.08</v>
      </c>
      <c r="N7" s="128">
        <v>0.145</v>
      </c>
      <c r="O7" s="41"/>
      <c r="P7" s="143">
        <f t="shared" si="5"/>
        <v>0.5949999999999998</v>
      </c>
      <c r="Q7" s="142">
        <f t="shared" si="6"/>
        <v>-0.89125</v>
      </c>
      <c r="R7" s="141">
        <f t="shared" si="7"/>
        <v>-0.14812500000000012</v>
      </c>
    </row>
    <row r="8" spans="1:18" s="1" customFormat="1" ht="15.75" customHeight="1">
      <c r="A8" s="171">
        <v>12</v>
      </c>
      <c r="B8" s="26" t="s">
        <v>367</v>
      </c>
      <c r="C8" s="14">
        <f t="shared" si="4"/>
        <v>35490</v>
      </c>
      <c r="D8" s="78">
        <v>35765</v>
      </c>
      <c r="E8" s="10">
        <f t="shared" si="0"/>
        <v>180.05952380952382</v>
      </c>
      <c r="F8" s="31">
        <f t="shared" si="1"/>
        <v>16.36904761904762</v>
      </c>
      <c r="G8" s="26"/>
      <c r="H8" s="183">
        <v>2</v>
      </c>
      <c r="I8" s="184">
        <f>SUM(Data!T51:Data!T54)</f>
        <v>4</v>
      </c>
      <c r="J8" s="41"/>
      <c r="K8" s="161">
        <f t="shared" si="2"/>
        <v>0.09090909090909091</v>
      </c>
      <c r="L8" s="142">
        <f t="shared" si="3"/>
        <v>2</v>
      </c>
      <c r="M8" s="128">
        <v>0.07</v>
      </c>
      <c r="N8" s="128">
        <v>0.155</v>
      </c>
      <c r="O8" s="41"/>
      <c r="P8" s="143">
        <f t="shared" si="5"/>
        <v>0.7049999999999998</v>
      </c>
      <c r="Q8" s="142">
        <f t="shared" si="6"/>
        <v>-0.9225</v>
      </c>
      <c r="R8" s="141">
        <f t="shared" si="7"/>
        <v>-0.10875000000000007</v>
      </c>
    </row>
    <row r="9" spans="1:18" s="1" customFormat="1" ht="15.75" customHeight="1">
      <c r="A9" s="171">
        <v>16</v>
      </c>
      <c r="B9" s="26" t="s">
        <v>105</v>
      </c>
      <c r="C9" s="14">
        <f t="shared" si="4"/>
        <v>35490</v>
      </c>
      <c r="D9" s="78">
        <v>35765</v>
      </c>
      <c r="E9" s="10">
        <f t="shared" si="0"/>
        <v>180.05952380952382</v>
      </c>
      <c r="F9" s="31">
        <f t="shared" si="1"/>
        <v>16.36904761904762</v>
      </c>
      <c r="G9" s="26"/>
      <c r="H9" s="183">
        <v>10</v>
      </c>
      <c r="I9" s="184">
        <f>SUM(Data!T52:Data!T55)</f>
        <v>4</v>
      </c>
      <c r="J9" s="41"/>
      <c r="K9" s="161">
        <f t="shared" si="2"/>
        <v>0.09090909090909091</v>
      </c>
      <c r="L9" s="142">
        <f t="shared" si="3"/>
        <v>0.4</v>
      </c>
      <c r="M9" s="128">
        <v>0.05</v>
      </c>
      <c r="N9" s="128">
        <v>0.095</v>
      </c>
      <c r="O9" s="41"/>
      <c r="P9" s="143">
        <f t="shared" si="5"/>
        <v>0.04499999999999993</v>
      </c>
      <c r="Q9" s="142">
        <f t="shared" si="6"/>
        <v>-0.7625</v>
      </c>
      <c r="R9" s="141">
        <f t="shared" si="7"/>
        <v>-0.35875</v>
      </c>
    </row>
    <row r="10" spans="1:18" s="1" customFormat="1" ht="15.75" customHeight="1">
      <c r="A10" s="171">
        <v>8</v>
      </c>
      <c r="B10" s="26" t="s">
        <v>106</v>
      </c>
      <c r="C10" s="14">
        <f t="shared" si="4"/>
        <v>35490</v>
      </c>
      <c r="D10" s="78">
        <v>35765</v>
      </c>
      <c r="E10" s="10">
        <f t="shared" si="0"/>
        <v>180.05952380952382</v>
      </c>
      <c r="F10" s="31">
        <f t="shared" si="1"/>
        <v>16.36904761904762</v>
      </c>
      <c r="G10" s="26"/>
      <c r="H10" s="183">
        <v>10</v>
      </c>
      <c r="I10" s="184">
        <f>SUM(Data!T53:Data!T56)</f>
        <v>4</v>
      </c>
      <c r="J10" s="41"/>
      <c r="K10" s="161">
        <f t="shared" si="2"/>
        <v>0.09090909090909091</v>
      </c>
      <c r="L10" s="142">
        <f t="shared" si="3"/>
        <v>0.4</v>
      </c>
      <c r="M10" s="128">
        <v>0.05</v>
      </c>
      <c r="N10" s="128">
        <v>0.095</v>
      </c>
      <c r="O10" s="41"/>
      <c r="P10" s="143">
        <f t="shared" si="5"/>
        <v>0.04499999999999993</v>
      </c>
      <c r="Q10" s="142">
        <f t="shared" si="6"/>
        <v>-0.7625</v>
      </c>
      <c r="R10" s="141">
        <f t="shared" si="7"/>
        <v>-0.35875</v>
      </c>
    </row>
    <row r="11" spans="1:18" s="1" customFormat="1" ht="15.75" customHeight="1">
      <c r="A11" s="171" t="s">
        <v>107</v>
      </c>
      <c r="B11" s="26" t="s">
        <v>108</v>
      </c>
      <c r="C11" s="14">
        <f t="shared" si="4"/>
        <v>35490</v>
      </c>
      <c r="D11" s="78">
        <v>35765</v>
      </c>
      <c r="E11" s="10">
        <f t="shared" si="0"/>
        <v>180.05952380952382</v>
      </c>
      <c r="F11" s="31">
        <f t="shared" si="1"/>
        <v>16.36904761904762</v>
      </c>
      <c r="G11" s="26"/>
      <c r="H11" s="183">
        <v>50</v>
      </c>
      <c r="I11" s="184">
        <f>SUM(Data!T54:Data!T57)</f>
        <v>4</v>
      </c>
      <c r="J11" s="41"/>
      <c r="K11" s="161">
        <f t="shared" si="2"/>
        <v>0.09090909090909091</v>
      </c>
      <c r="L11" s="142">
        <f t="shared" si="3"/>
        <v>0.08</v>
      </c>
      <c r="M11" s="128">
        <v>0.05</v>
      </c>
      <c r="N11" s="128">
        <v>0.033</v>
      </c>
      <c r="O11" s="41"/>
      <c r="P11" s="143">
        <f t="shared" si="5"/>
        <v>-0.637</v>
      </c>
      <c r="Q11" s="142">
        <f t="shared" si="6"/>
        <v>-0.5874999999999999</v>
      </c>
      <c r="R11" s="141">
        <f t="shared" si="7"/>
        <v>-0.61225</v>
      </c>
    </row>
    <row r="12" spans="1:18" s="1" customFormat="1" ht="15.75" customHeight="1">
      <c r="A12" s="171">
        <v>24</v>
      </c>
      <c r="B12" s="173" t="s">
        <v>109</v>
      </c>
      <c r="C12" s="14">
        <f t="shared" si="4"/>
        <v>35490</v>
      </c>
      <c r="D12" s="78">
        <v>35765</v>
      </c>
      <c r="E12" s="10">
        <f t="shared" si="0"/>
        <v>180.05952380952382</v>
      </c>
      <c r="F12" s="31">
        <f t="shared" si="1"/>
        <v>16.36904761904762</v>
      </c>
      <c r="G12" s="26"/>
      <c r="H12" s="183">
        <v>10</v>
      </c>
      <c r="I12" s="184">
        <f>SUM(Data!T55:Data!T58)</f>
        <v>4</v>
      </c>
      <c r="J12" s="41"/>
      <c r="K12" s="161">
        <f t="shared" si="2"/>
        <v>0.09090909090909091</v>
      </c>
      <c r="L12" s="142">
        <f t="shared" si="3"/>
        <v>0.4</v>
      </c>
      <c r="M12" s="128">
        <v>0.05</v>
      </c>
      <c r="N12" s="128">
        <v>0.095</v>
      </c>
      <c r="O12" s="41"/>
      <c r="P12" s="143">
        <f t="shared" si="5"/>
        <v>0.04499999999999993</v>
      </c>
      <c r="Q12" s="142">
        <f t="shared" si="6"/>
        <v>-0.7625</v>
      </c>
      <c r="R12" s="141">
        <f t="shared" si="7"/>
        <v>-0.35875</v>
      </c>
    </row>
    <row r="13" spans="1:18" s="1" customFormat="1" ht="15.75" customHeight="1">
      <c r="A13" s="171">
        <v>29</v>
      </c>
      <c r="B13" s="26" t="s">
        <v>110</v>
      </c>
      <c r="C13" s="14">
        <f t="shared" si="4"/>
        <v>35490</v>
      </c>
      <c r="D13" s="78">
        <v>35765</v>
      </c>
      <c r="E13" s="10">
        <f t="shared" si="0"/>
        <v>180.05952380952382</v>
      </c>
      <c r="F13" s="31">
        <f t="shared" si="1"/>
        <v>16.36904761904762</v>
      </c>
      <c r="G13" s="26"/>
      <c r="H13" s="183">
        <v>15</v>
      </c>
      <c r="I13" s="184">
        <f>SUM(Data!T56:Data!T59)</f>
        <v>4</v>
      </c>
      <c r="J13" s="41"/>
      <c r="K13" s="161">
        <f t="shared" si="2"/>
        <v>0.09090909090909091</v>
      </c>
      <c r="L13" s="142">
        <f t="shared" si="3"/>
        <v>0.26666666666666666</v>
      </c>
      <c r="M13" s="128">
        <v>0.05</v>
      </c>
      <c r="N13" s="128">
        <v>0.077</v>
      </c>
      <c r="O13" s="41"/>
      <c r="P13" s="143">
        <f t="shared" si="5"/>
        <v>-0.15300000000000002</v>
      </c>
      <c r="Q13" s="142">
        <f t="shared" si="6"/>
        <v>-0.7112499999999999</v>
      </c>
      <c r="R13" s="141">
        <f t="shared" si="7"/>
        <v>-0.432125</v>
      </c>
    </row>
    <row r="14" spans="1:18" s="1" customFormat="1" ht="15.75" customHeight="1">
      <c r="A14" s="171">
        <v>31</v>
      </c>
      <c r="B14" s="26" t="s">
        <v>111</v>
      </c>
      <c r="C14" s="14">
        <f t="shared" si="4"/>
        <v>35490</v>
      </c>
      <c r="D14" s="78">
        <v>35765</v>
      </c>
      <c r="E14" s="10">
        <f t="shared" si="0"/>
        <v>180.05952380952382</v>
      </c>
      <c r="F14" s="31">
        <f t="shared" si="1"/>
        <v>16.36904761904762</v>
      </c>
      <c r="G14" s="26"/>
      <c r="H14" s="183">
        <v>15</v>
      </c>
      <c r="I14" s="184">
        <f>SUM(Data!T57:Data!T60)</f>
        <v>4</v>
      </c>
      <c r="J14" s="41"/>
      <c r="K14" s="161">
        <f t="shared" si="2"/>
        <v>0.09090909090909091</v>
      </c>
      <c r="L14" s="142">
        <f t="shared" si="3"/>
        <v>0.26666666666666666</v>
      </c>
      <c r="M14" s="128">
        <v>0.05</v>
      </c>
      <c r="N14" s="128">
        <v>0.077</v>
      </c>
      <c r="O14" s="41"/>
      <c r="P14" s="143">
        <f t="shared" si="5"/>
        <v>-0.15300000000000002</v>
      </c>
      <c r="Q14" s="142">
        <f t="shared" si="6"/>
        <v>-0.7112499999999999</v>
      </c>
      <c r="R14" s="141">
        <f t="shared" si="7"/>
        <v>-0.432125</v>
      </c>
    </row>
    <row r="15" spans="1:18" s="1" customFormat="1" ht="15.75" customHeight="1">
      <c r="A15" s="171">
        <v>31</v>
      </c>
      <c r="B15" s="26" t="s">
        <v>112</v>
      </c>
      <c r="C15" s="14">
        <f t="shared" si="4"/>
        <v>35490</v>
      </c>
      <c r="D15" s="78">
        <v>35765</v>
      </c>
      <c r="E15" s="10">
        <f t="shared" si="0"/>
        <v>180.05952380952382</v>
      </c>
      <c r="F15" s="31">
        <f t="shared" si="1"/>
        <v>16.36904761904762</v>
      </c>
      <c r="G15" s="26"/>
      <c r="H15" s="183">
        <v>15</v>
      </c>
      <c r="I15" s="184">
        <f>SUM(Data!T58:Data!T61)</f>
        <v>4</v>
      </c>
      <c r="J15" s="41"/>
      <c r="K15" s="161">
        <f t="shared" si="2"/>
        <v>0.09090909090909091</v>
      </c>
      <c r="L15" s="142">
        <f t="shared" si="3"/>
        <v>0.26666666666666666</v>
      </c>
      <c r="M15" s="128">
        <v>0.05</v>
      </c>
      <c r="N15" s="128">
        <v>0.077</v>
      </c>
      <c r="O15" s="41"/>
      <c r="P15" s="143">
        <f t="shared" si="5"/>
        <v>-0.15300000000000002</v>
      </c>
      <c r="Q15" s="142">
        <f t="shared" si="6"/>
        <v>-0.7112499999999999</v>
      </c>
      <c r="R15" s="141">
        <f t="shared" si="7"/>
        <v>-0.432125</v>
      </c>
    </row>
    <row r="16" spans="1:18" s="1" customFormat="1" ht="15.75" customHeight="1">
      <c r="A16" s="171">
        <v>31</v>
      </c>
      <c r="B16" s="26" t="s">
        <v>113</v>
      </c>
      <c r="C16" s="14">
        <f t="shared" si="4"/>
        <v>35490</v>
      </c>
      <c r="D16" s="78">
        <v>35765</v>
      </c>
      <c r="E16" s="10">
        <f t="shared" si="0"/>
        <v>180.05952380952382</v>
      </c>
      <c r="F16" s="31">
        <f t="shared" si="1"/>
        <v>16.36904761904762</v>
      </c>
      <c r="G16" s="26"/>
      <c r="H16" s="183">
        <v>15</v>
      </c>
      <c r="I16" s="184">
        <f>SUM(Data!T59:Data!T62)</f>
        <v>4</v>
      </c>
      <c r="J16" s="41"/>
      <c r="K16" s="161">
        <f t="shared" si="2"/>
        <v>0.09090909090909091</v>
      </c>
      <c r="L16" s="142">
        <f t="shared" si="3"/>
        <v>0.26666666666666666</v>
      </c>
      <c r="M16" s="128">
        <v>0.05</v>
      </c>
      <c r="N16" s="128">
        <v>0.077</v>
      </c>
      <c r="O16" s="41"/>
      <c r="P16" s="143">
        <f t="shared" si="5"/>
        <v>-0.15300000000000002</v>
      </c>
      <c r="Q16" s="142">
        <f t="shared" si="6"/>
        <v>-0.7112499999999999</v>
      </c>
      <c r="R16" s="141">
        <f t="shared" si="7"/>
        <v>-0.432125</v>
      </c>
    </row>
    <row r="17" spans="1:18" s="1" customFormat="1" ht="15.75" customHeight="1">
      <c r="A17" s="171">
        <v>33</v>
      </c>
      <c r="B17" s="26" t="s">
        <v>114</v>
      </c>
      <c r="C17" s="14">
        <f t="shared" si="4"/>
        <v>35490</v>
      </c>
      <c r="D17" s="78">
        <v>35765</v>
      </c>
      <c r="E17" s="10">
        <f t="shared" si="0"/>
        <v>180.05952380952382</v>
      </c>
      <c r="F17" s="31">
        <f t="shared" si="1"/>
        <v>16.36904761904762</v>
      </c>
      <c r="G17" s="26"/>
      <c r="H17" s="183">
        <v>4</v>
      </c>
      <c r="I17" s="184">
        <f>SUM(Data!T60:Data!T63)</f>
        <v>4</v>
      </c>
      <c r="J17" s="41"/>
      <c r="K17" s="161">
        <f t="shared" si="2"/>
        <v>0.09090909090909091</v>
      </c>
      <c r="L17" s="142">
        <f t="shared" si="3"/>
        <v>1</v>
      </c>
      <c r="M17" s="128">
        <v>0.05</v>
      </c>
      <c r="N17" s="128">
        <v>0.135</v>
      </c>
      <c r="O17" s="41"/>
      <c r="P17" s="143">
        <f t="shared" si="5"/>
        <v>0.4850000000000001</v>
      </c>
      <c r="Q17" s="142">
        <f t="shared" si="6"/>
        <v>-0.865</v>
      </c>
      <c r="R17" s="141">
        <f t="shared" si="7"/>
        <v>-0.18999999999999995</v>
      </c>
    </row>
    <row r="18" spans="1:18" s="1" customFormat="1" ht="15.75" customHeight="1">
      <c r="A18" s="171">
        <v>34</v>
      </c>
      <c r="B18" s="26" t="s">
        <v>115</v>
      </c>
      <c r="C18" s="14">
        <f t="shared" si="4"/>
        <v>35490</v>
      </c>
      <c r="D18" s="78">
        <v>35765</v>
      </c>
      <c r="E18" s="10">
        <f t="shared" si="0"/>
        <v>180.05952380952382</v>
      </c>
      <c r="F18" s="31">
        <f t="shared" si="1"/>
        <v>16.36904761904762</v>
      </c>
      <c r="G18" s="26"/>
      <c r="H18" s="183">
        <v>4</v>
      </c>
      <c r="I18" s="184">
        <f>SUM(Data!T61:Data!T64)</f>
        <v>4</v>
      </c>
      <c r="J18" s="41"/>
      <c r="K18" s="161">
        <f t="shared" si="2"/>
        <v>0.09090909090909091</v>
      </c>
      <c r="L18" s="142">
        <f t="shared" si="3"/>
        <v>1</v>
      </c>
      <c r="M18" s="128">
        <v>0.05</v>
      </c>
      <c r="N18" s="128">
        <v>0.135</v>
      </c>
      <c r="O18" s="41"/>
      <c r="P18" s="143">
        <f t="shared" si="5"/>
        <v>0.4850000000000001</v>
      </c>
      <c r="Q18" s="142">
        <f t="shared" si="6"/>
        <v>-0.865</v>
      </c>
      <c r="R18" s="141">
        <f t="shared" si="7"/>
        <v>-0.18999999999999995</v>
      </c>
    </row>
    <row r="19" spans="1:18" s="1" customFormat="1" ht="15.75" customHeight="1">
      <c r="A19" s="171">
        <v>46</v>
      </c>
      <c r="B19" s="26" t="s">
        <v>116</v>
      </c>
      <c r="C19" s="14">
        <f t="shared" si="4"/>
        <v>35490</v>
      </c>
      <c r="D19" s="78">
        <v>35765</v>
      </c>
      <c r="E19" s="10">
        <f t="shared" si="0"/>
        <v>180.05952380952382</v>
      </c>
      <c r="F19" s="31">
        <f t="shared" si="1"/>
        <v>16.36904761904762</v>
      </c>
      <c r="G19" s="26"/>
      <c r="H19" s="183">
        <v>10</v>
      </c>
      <c r="I19" s="184">
        <f>SUM(Data!T62:Data!T65)</f>
        <v>4</v>
      </c>
      <c r="J19" s="41"/>
      <c r="K19" s="161">
        <f t="shared" si="2"/>
        <v>0.09090909090909091</v>
      </c>
      <c r="L19" s="142">
        <f t="shared" si="3"/>
        <v>0.4</v>
      </c>
      <c r="M19" s="128">
        <v>0.05</v>
      </c>
      <c r="N19" s="128">
        <v>0.095</v>
      </c>
      <c r="O19" s="41"/>
      <c r="P19" s="143">
        <f t="shared" si="5"/>
        <v>0.04499999999999993</v>
      </c>
      <c r="Q19" s="142">
        <f t="shared" si="6"/>
        <v>-0.7625</v>
      </c>
      <c r="R19" s="141">
        <f t="shared" si="7"/>
        <v>-0.35875</v>
      </c>
    </row>
    <row r="20" spans="1:18" s="1" customFormat="1" ht="15.75" customHeight="1">
      <c r="A20" s="171">
        <v>57</v>
      </c>
      <c r="B20" s="173" t="s">
        <v>117</v>
      </c>
      <c r="C20" s="14">
        <f t="shared" si="4"/>
        <v>35490</v>
      </c>
      <c r="D20" s="78">
        <v>35765</v>
      </c>
      <c r="E20" s="10">
        <f t="shared" si="0"/>
        <v>180.05952380952382</v>
      </c>
      <c r="F20" s="31">
        <f t="shared" si="1"/>
        <v>16.36904761904762</v>
      </c>
      <c r="G20" s="26"/>
      <c r="H20" s="183">
        <v>20</v>
      </c>
      <c r="I20" s="184">
        <f>SUM(Data!T63:Data!T66)</f>
        <v>4</v>
      </c>
      <c r="J20" s="41"/>
      <c r="K20" s="161">
        <f t="shared" si="2"/>
        <v>0.09090909090909091</v>
      </c>
      <c r="L20" s="142">
        <f t="shared" si="3"/>
        <v>0.2</v>
      </c>
      <c r="M20" s="128">
        <v>0.05</v>
      </c>
      <c r="N20" s="128">
        <v>0.065</v>
      </c>
      <c r="O20" s="41"/>
      <c r="P20" s="143">
        <f t="shared" si="5"/>
        <v>-0.28500000000000003</v>
      </c>
      <c r="Q20" s="142">
        <f t="shared" si="6"/>
        <v>-0.675</v>
      </c>
      <c r="R20" s="141">
        <f t="shared" si="7"/>
        <v>-0.48000000000000004</v>
      </c>
    </row>
    <row r="21" spans="1:18" s="1" customFormat="1" ht="15.75" customHeight="1">
      <c r="A21" s="171">
        <v>58</v>
      </c>
      <c r="B21" s="26" t="s">
        <v>118</v>
      </c>
      <c r="C21" s="14">
        <f t="shared" si="4"/>
        <v>35490</v>
      </c>
      <c r="D21" s="78">
        <v>35765</v>
      </c>
      <c r="E21" s="10">
        <f t="shared" si="0"/>
        <v>180.05952380952382</v>
      </c>
      <c r="F21" s="31">
        <f t="shared" si="1"/>
        <v>16.36904761904762</v>
      </c>
      <c r="G21" s="26"/>
      <c r="H21" s="183">
        <v>11</v>
      </c>
      <c r="I21" s="184">
        <f>SUM(Data!T64:Data!T67)</f>
        <v>4</v>
      </c>
      <c r="J21" s="41"/>
      <c r="K21" s="161">
        <f t="shared" si="2"/>
        <v>0.09090909090909091</v>
      </c>
      <c r="L21" s="142">
        <f t="shared" si="3"/>
        <v>0.36363636363636365</v>
      </c>
      <c r="M21" s="128">
        <v>0.05</v>
      </c>
      <c r="N21" s="128">
        <v>0.09</v>
      </c>
      <c r="O21" s="41"/>
      <c r="P21" s="143">
        <f t="shared" si="5"/>
        <v>-0.010000000000000009</v>
      </c>
      <c r="Q21" s="142">
        <f t="shared" si="6"/>
        <v>-0.7525</v>
      </c>
      <c r="R21" s="141">
        <f t="shared" si="7"/>
        <v>-0.38125</v>
      </c>
    </row>
    <row r="22" spans="1:18" s="1" customFormat="1" ht="15.75" customHeight="1">
      <c r="A22" s="171">
        <v>59</v>
      </c>
      <c r="B22" s="26" t="s">
        <v>119</v>
      </c>
      <c r="C22" s="14">
        <f t="shared" si="4"/>
        <v>35490</v>
      </c>
      <c r="D22" s="78">
        <v>35765</v>
      </c>
      <c r="E22" s="10">
        <f t="shared" si="0"/>
        <v>180.05952380952382</v>
      </c>
      <c r="F22" s="31">
        <f t="shared" si="1"/>
        <v>16.36904761904762</v>
      </c>
      <c r="G22" s="26"/>
      <c r="H22" s="183">
        <v>5</v>
      </c>
      <c r="I22" s="184">
        <f>SUM(Data!T65:Data!T68)</f>
        <v>4</v>
      </c>
      <c r="J22" s="41"/>
      <c r="K22" s="161">
        <f t="shared" si="2"/>
        <v>0.09090909090909091</v>
      </c>
      <c r="L22" s="142">
        <f t="shared" si="3"/>
        <v>0.8</v>
      </c>
      <c r="M22" s="128">
        <v>0.05</v>
      </c>
      <c r="N22" s="128">
        <v>0.125</v>
      </c>
      <c r="O22" s="41"/>
      <c r="P22" s="143">
        <f t="shared" si="5"/>
        <v>0.375</v>
      </c>
      <c r="Q22" s="142">
        <f t="shared" si="6"/>
        <v>-0.84375</v>
      </c>
      <c r="R22" s="141">
        <f t="shared" si="7"/>
        <v>-0.234375</v>
      </c>
    </row>
    <row r="23" spans="1:18" s="1" customFormat="1" ht="15.75" customHeight="1">
      <c r="A23" s="171">
        <v>60</v>
      </c>
      <c r="B23" s="26" t="s">
        <v>120</v>
      </c>
      <c r="C23" s="14">
        <f t="shared" si="4"/>
        <v>35490</v>
      </c>
      <c r="D23" s="78">
        <v>35765</v>
      </c>
      <c r="E23" s="10">
        <f t="shared" si="0"/>
        <v>180.05952380952382</v>
      </c>
      <c r="F23" s="31">
        <f t="shared" si="1"/>
        <v>16.36904761904762</v>
      </c>
      <c r="G23" s="26"/>
      <c r="H23" s="183">
        <v>3</v>
      </c>
      <c r="I23" s="184">
        <f>SUM(Data!T66:Data!T69)</f>
        <v>4</v>
      </c>
      <c r="J23" s="41"/>
      <c r="K23" s="161">
        <f t="shared" si="2"/>
        <v>0.09090909090909091</v>
      </c>
      <c r="L23" s="142">
        <f t="shared" si="3"/>
        <v>1.3333333333333333</v>
      </c>
      <c r="M23" s="128">
        <v>0.05</v>
      </c>
      <c r="N23" s="128">
        <v>0.145</v>
      </c>
      <c r="O23" s="41"/>
      <c r="P23" s="143">
        <f t="shared" si="5"/>
        <v>0.5949999999999998</v>
      </c>
      <c r="Q23" s="142">
        <f t="shared" si="6"/>
        <v>-0.89125</v>
      </c>
      <c r="R23" s="141">
        <f t="shared" si="7"/>
        <v>-0.14812500000000012</v>
      </c>
    </row>
    <row r="24" spans="1:18" s="1" customFormat="1" ht="15.75" customHeight="1">
      <c r="A24" s="171">
        <v>61</v>
      </c>
      <c r="B24" s="26" t="s">
        <v>121</v>
      </c>
      <c r="C24" s="14">
        <f t="shared" si="4"/>
        <v>35490</v>
      </c>
      <c r="D24" s="78">
        <v>35765</v>
      </c>
      <c r="E24" s="10">
        <f t="shared" si="0"/>
        <v>180.05952380952382</v>
      </c>
      <c r="F24" s="31">
        <f t="shared" si="1"/>
        <v>16.36904761904762</v>
      </c>
      <c r="G24" s="26"/>
      <c r="H24" s="183">
        <v>5</v>
      </c>
      <c r="I24" s="184">
        <f>SUM(Data!T67:Data!T70)</f>
        <v>4</v>
      </c>
      <c r="J24" s="41"/>
      <c r="K24" s="161">
        <f t="shared" si="2"/>
        <v>0.09090909090909091</v>
      </c>
      <c r="L24" s="142">
        <f t="shared" si="3"/>
        <v>0.8</v>
      </c>
      <c r="M24" s="128">
        <v>0.05</v>
      </c>
      <c r="N24" s="128">
        <v>0.125</v>
      </c>
      <c r="O24" s="41"/>
      <c r="P24" s="143">
        <f t="shared" si="5"/>
        <v>0.375</v>
      </c>
      <c r="Q24" s="142">
        <f t="shared" si="6"/>
        <v>-0.84375</v>
      </c>
      <c r="R24" s="141">
        <f t="shared" si="7"/>
        <v>-0.234375</v>
      </c>
    </row>
    <row r="25" spans="1:18" ht="16.5" thickBot="1">
      <c r="A25" s="198">
        <v>62</v>
      </c>
      <c r="B25" s="199" t="s">
        <v>122</v>
      </c>
      <c r="C25" s="112">
        <f>start</f>
        <v>35490</v>
      </c>
      <c r="D25" s="200">
        <v>35765</v>
      </c>
      <c r="E25" s="114">
        <f>(D25-C25)*duration</f>
        <v>180.05952380952382</v>
      </c>
      <c r="F25" s="115">
        <f>(today-C25)*duration</f>
        <v>16.36904761904762</v>
      </c>
      <c r="G25" s="26"/>
      <c r="H25" s="201">
        <v>40</v>
      </c>
      <c r="I25" s="202">
        <f>SUM(Data!T68:Data!T71)</f>
        <v>4</v>
      </c>
      <c r="J25" s="26"/>
      <c r="K25" s="203">
        <f>F25/E25</f>
        <v>0.09090909090909091</v>
      </c>
      <c r="L25" s="206">
        <f>I25/H25</f>
        <v>0.1</v>
      </c>
      <c r="M25" s="204">
        <v>0.14</v>
      </c>
      <c r="N25" s="204">
        <v>0.039</v>
      </c>
      <c r="O25" s="26"/>
      <c r="P25" s="205">
        <f>(N25/K25)-1</f>
        <v>-0.571</v>
      </c>
      <c r="Q25" s="206">
        <f>(N25/L25)-1</f>
        <v>-0.6100000000000001</v>
      </c>
      <c r="R25" s="207">
        <f>AVERAGE(P25,Q25)</f>
        <v>-0.5905</v>
      </c>
    </row>
    <row r="26" spans="1:18" s="180" customFormat="1" ht="24.75" customHeight="1">
      <c r="A26" s="181"/>
      <c r="B26" s="178" t="s">
        <v>123</v>
      </c>
      <c r="C26" s="210">
        <f>start</f>
        <v>35490</v>
      </c>
      <c r="D26" s="209">
        <v>35765</v>
      </c>
      <c r="E26" s="211">
        <f t="shared" si="0"/>
        <v>180.05952380952382</v>
      </c>
      <c r="F26" s="212">
        <f t="shared" si="1"/>
        <v>16.36904761904762</v>
      </c>
      <c r="G26" s="179"/>
      <c r="H26" s="213">
        <f>SUM(H27:H39)</f>
        <v>401</v>
      </c>
      <c r="I26" s="213">
        <f>SUM(I27:I39)</f>
        <v>13</v>
      </c>
      <c r="J26" s="179"/>
      <c r="K26" s="147">
        <f t="shared" si="2"/>
        <v>0.09090909090909091</v>
      </c>
      <c r="L26" s="147">
        <f t="shared" si="3"/>
        <v>0.032418952618453865</v>
      </c>
      <c r="M26" s="215">
        <f>AVERAGE(M27:M39)</f>
        <v>0.07538461538461541</v>
      </c>
      <c r="N26" s="215">
        <f>AVERAGE(N27:N39)</f>
        <v>0.07538461538461541</v>
      </c>
      <c r="O26" s="179"/>
      <c r="P26" s="215">
        <f>(N26/K26)-1</f>
        <v>-0.17076923076923045</v>
      </c>
      <c r="Q26" s="215">
        <f>(N26/L26)-1</f>
        <v>1.325325443786983</v>
      </c>
      <c r="R26" s="144">
        <f>AVERAGE(P26,Q26)</f>
        <v>0.5772781065088763</v>
      </c>
    </row>
    <row r="27" spans="1:18" ht="15.75">
      <c r="A27" s="171" t="s">
        <v>103</v>
      </c>
      <c r="B27" s="26" t="s">
        <v>124</v>
      </c>
      <c r="C27" s="14">
        <f>start</f>
        <v>35490</v>
      </c>
      <c r="D27" s="78">
        <v>35765</v>
      </c>
      <c r="E27" s="10">
        <f>(D27-C27)*duration</f>
        <v>180.05952380952382</v>
      </c>
      <c r="F27" s="31">
        <f>(today-C27)*duration</f>
        <v>16.36904761904762</v>
      </c>
      <c r="G27" s="26"/>
      <c r="H27" s="183">
        <f>(7+8)</f>
        <v>15</v>
      </c>
      <c r="I27" s="184">
        <v>1</v>
      </c>
      <c r="J27" s="41"/>
      <c r="K27" s="161">
        <f>F27/E27</f>
        <v>0.09090909090909091</v>
      </c>
      <c r="L27" s="142">
        <f>I27/H27</f>
        <v>0.06666666666666667</v>
      </c>
      <c r="M27" s="128">
        <v>0.06</v>
      </c>
      <c r="N27" s="128">
        <v>0.06</v>
      </c>
      <c r="O27" s="41"/>
      <c r="P27" s="143">
        <f>(N27/K27)-1</f>
        <v>-0.3400000000000001</v>
      </c>
      <c r="Q27" s="142">
        <f>(N27/L27)-1</f>
        <v>-0.09999999999999998</v>
      </c>
      <c r="R27" s="141">
        <f>AVERAGE(P27,Q27)</f>
        <v>-0.22000000000000003</v>
      </c>
    </row>
    <row r="28" spans="1:18" ht="15.75">
      <c r="A28" s="171">
        <v>19</v>
      </c>
      <c r="B28" s="26" t="s">
        <v>125</v>
      </c>
      <c r="C28" s="14">
        <f aca="true" t="shared" si="8" ref="C28:C39">start</f>
        <v>35490</v>
      </c>
      <c r="D28" s="78">
        <v>35765</v>
      </c>
      <c r="E28" s="10">
        <f aca="true" t="shared" si="9" ref="E28:E40">(D28-C28)*duration</f>
        <v>180.05952380952382</v>
      </c>
      <c r="F28" s="31">
        <f aca="true" t="shared" si="10" ref="F28:F40">(today-C28)*duration</f>
        <v>16.36904761904762</v>
      </c>
      <c r="G28" s="26"/>
      <c r="H28" s="183">
        <v>20</v>
      </c>
      <c r="I28" s="184">
        <v>1</v>
      </c>
      <c r="J28" s="41"/>
      <c r="K28" s="161">
        <f aca="true" t="shared" si="11" ref="K28:K40">F28/E28</f>
        <v>0.09090909090909091</v>
      </c>
      <c r="L28" s="142">
        <f aca="true" t="shared" si="12" ref="L28:L40">I28/H28</f>
        <v>0.05</v>
      </c>
      <c r="M28" s="128">
        <v>0.09</v>
      </c>
      <c r="N28" s="128">
        <v>0.09</v>
      </c>
      <c r="O28" s="41"/>
      <c r="P28" s="143">
        <f aca="true" t="shared" si="13" ref="P28:P39">(N28/K28)-1</f>
        <v>-0.010000000000000009</v>
      </c>
      <c r="Q28" s="142">
        <f aca="true" t="shared" si="14" ref="Q28:Q39">(N28/L28)-1</f>
        <v>0.7999999999999998</v>
      </c>
      <c r="R28" s="141">
        <f aca="true" t="shared" si="15" ref="R28:R39">AVERAGE(P28,Q28)</f>
        <v>0.3949999999999999</v>
      </c>
    </row>
    <row r="29" spans="1:18" ht="15.75">
      <c r="A29" s="171">
        <v>31</v>
      </c>
      <c r="B29" s="26" t="s">
        <v>126</v>
      </c>
      <c r="C29" s="14">
        <f t="shared" si="8"/>
        <v>35490</v>
      </c>
      <c r="D29" s="78">
        <v>35765</v>
      </c>
      <c r="E29" s="10">
        <f t="shared" si="9"/>
        <v>180.05952380952382</v>
      </c>
      <c r="F29" s="31">
        <f t="shared" si="10"/>
        <v>16.36904761904762</v>
      </c>
      <c r="G29" s="26"/>
      <c r="H29" s="183">
        <v>15</v>
      </c>
      <c r="I29" s="184">
        <v>1</v>
      </c>
      <c r="J29" s="41"/>
      <c r="K29" s="161">
        <f t="shared" si="11"/>
        <v>0.09090909090909091</v>
      </c>
      <c r="L29" s="142">
        <f t="shared" si="12"/>
        <v>0.06666666666666667</v>
      </c>
      <c r="M29" s="128">
        <v>0.08</v>
      </c>
      <c r="N29" s="128">
        <v>0.08</v>
      </c>
      <c r="O29" s="41"/>
      <c r="P29" s="143">
        <f t="shared" si="13"/>
        <v>-0.12</v>
      </c>
      <c r="Q29" s="142">
        <f t="shared" si="14"/>
        <v>0.19999999999999996</v>
      </c>
      <c r="R29" s="141">
        <f t="shared" si="15"/>
        <v>0.03999999999999998</v>
      </c>
    </row>
    <row r="30" spans="1:18" ht="15.75">
      <c r="A30" s="171">
        <v>31</v>
      </c>
      <c r="B30" s="26" t="s">
        <v>127</v>
      </c>
      <c r="C30" s="14">
        <f t="shared" si="8"/>
        <v>35490</v>
      </c>
      <c r="D30" s="78">
        <v>35765</v>
      </c>
      <c r="E30" s="10">
        <f t="shared" si="9"/>
        <v>180.05952380952382</v>
      </c>
      <c r="F30" s="31">
        <f t="shared" si="10"/>
        <v>16.36904761904762</v>
      </c>
      <c r="G30" s="26"/>
      <c r="H30" s="183">
        <v>40</v>
      </c>
      <c r="I30" s="184">
        <v>1</v>
      </c>
      <c r="J30" s="41"/>
      <c r="K30" s="161">
        <f t="shared" si="11"/>
        <v>0.09090909090909091</v>
      </c>
      <c r="L30" s="142">
        <f t="shared" si="12"/>
        <v>0.025</v>
      </c>
      <c r="M30" s="128">
        <v>0.07</v>
      </c>
      <c r="N30" s="128">
        <v>0.07</v>
      </c>
      <c r="O30" s="41"/>
      <c r="P30" s="143">
        <f t="shared" si="13"/>
        <v>-0.22999999999999998</v>
      </c>
      <c r="Q30" s="142">
        <f t="shared" si="14"/>
        <v>1.8000000000000003</v>
      </c>
      <c r="R30" s="141">
        <f t="shared" si="15"/>
        <v>0.7850000000000001</v>
      </c>
    </row>
    <row r="31" spans="1:18" ht="15.75">
      <c r="A31" s="171">
        <v>31</v>
      </c>
      <c r="B31" s="26" t="s">
        <v>128</v>
      </c>
      <c r="C31" s="14">
        <f t="shared" si="8"/>
        <v>35490</v>
      </c>
      <c r="D31" s="78">
        <v>35765</v>
      </c>
      <c r="E31" s="10">
        <f t="shared" si="9"/>
        <v>180.05952380952382</v>
      </c>
      <c r="F31" s="31">
        <f t="shared" si="10"/>
        <v>16.36904761904762</v>
      </c>
      <c r="G31" s="26"/>
      <c r="H31" s="183">
        <v>40</v>
      </c>
      <c r="I31" s="184">
        <v>1</v>
      </c>
      <c r="J31" s="41"/>
      <c r="K31" s="161">
        <f t="shared" si="11"/>
        <v>0.09090909090909091</v>
      </c>
      <c r="L31" s="142">
        <f t="shared" si="12"/>
        <v>0.025</v>
      </c>
      <c r="M31" s="128">
        <v>0.07</v>
      </c>
      <c r="N31" s="128">
        <v>0.07</v>
      </c>
      <c r="O31" s="41"/>
      <c r="P31" s="143">
        <f t="shared" si="13"/>
        <v>-0.22999999999999998</v>
      </c>
      <c r="Q31" s="142">
        <f t="shared" si="14"/>
        <v>1.8000000000000003</v>
      </c>
      <c r="R31" s="141">
        <f t="shared" si="15"/>
        <v>0.7850000000000001</v>
      </c>
    </row>
    <row r="32" spans="1:18" ht="15.75">
      <c r="A32" s="171">
        <v>31</v>
      </c>
      <c r="B32" s="26" t="s">
        <v>129</v>
      </c>
      <c r="C32" s="14">
        <f t="shared" si="8"/>
        <v>35490</v>
      </c>
      <c r="D32" s="78">
        <v>35765</v>
      </c>
      <c r="E32" s="10">
        <f t="shared" si="9"/>
        <v>180.05952380952382</v>
      </c>
      <c r="F32" s="31">
        <f t="shared" si="10"/>
        <v>16.36904761904762</v>
      </c>
      <c r="G32" s="26"/>
      <c r="H32" s="183">
        <v>50</v>
      </c>
      <c r="I32" s="184">
        <v>1</v>
      </c>
      <c r="J32" s="41"/>
      <c r="K32" s="161">
        <f t="shared" si="11"/>
        <v>0.09090909090909091</v>
      </c>
      <c r="L32" s="142">
        <f t="shared" si="12"/>
        <v>0.02</v>
      </c>
      <c r="M32" s="128">
        <v>0.07</v>
      </c>
      <c r="N32" s="128">
        <v>0.07</v>
      </c>
      <c r="O32" s="41"/>
      <c r="P32" s="143">
        <f t="shared" si="13"/>
        <v>-0.22999999999999998</v>
      </c>
      <c r="Q32" s="142">
        <f t="shared" si="14"/>
        <v>2.5000000000000004</v>
      </c>
      <c r="R32" s="141">
        <f t="shared" si="15"/>
        <v>1.1350000000000002</v>
      </c>
    </row>
    <row r="33" spans="1:18" ht="15.75">
      <c r="A33" s="171">
        <v>34</v>
      </c>
      <c r="B33" s="26" t="s">
        <v>130</v>
      </c>
      <c r="C33" s="14">
        <f t="shared" si="8"/>
        <v>35490</v>
      </c>
      <c r="D33" s="78">
        <v>35765</v>
      </c>
      <c r="E33" s="10">
        <f t="shared" si="9"/>
        <v>180.05952380952382</v>
      </c>
      <c r="F33" s="253">
        <f t="shared" si="10"/>
        <v>16.36904761904762</v>
      </c>
      <c r="G33" s="26"/>
      <c r="H33" s="183">
        <v>36</v>
      </c>
      <c r="I33" s="184">
        <v>1</v>
      </c>
      <c r="J33" s="41"/>
      <c r="K33" s="161">
        <f t="shared" si="11"/>
        <v>0.09090909090909091</v>
      </c>
      <c r="L33" s="142">
        <f t="shared" si="12"/>
        <v>0.027777777777777776</v>
      </c>
      <c r="M33" s="128">
        <v>0.07</v>
      </c>
      <c r="N33" s="128">
        <v>0.07</v>
      </c>
      <c r="O33" s="41"/>
      <c r="P33" s="143">
        <f t="shared" si="13"/>
        <v>-0.22999999999999998</v>
      </c>
      <c r="Q33" s="142">
        <f t="shared" si="14"/>
        <v>1.5200000000000005</v>
      </c>
      <c r="R33" s="141">
        <f t="shared" si="15"/>
        <v>0.6450000000000002</v>
      </c>
    </row>
    <row r="34" spans="1:18" ht="15.75">
      <c r="A34" s="171">
        <v>35</v>
      </c>
      <c r="B34" s="26" t="s">
        <v>131</v>
      </c>
      <c r="C34" s="14">
        <f t="shared" si="8"/>
        <v>35490</v>
      </c>
      <c r="D34" s="78">
        <v>35765</v>
      </c>
      <c r="E34" s="10">
        <f t="shared" si="9"/>
        <v>180.05952380952382</v>
      </c>
      <c r="F34" s="31">
        <f t="shared" si="10"/>
        <v>16.36904761904762</v>
      </c>
      <c r="G34" s="26"/>
      <c r="H34" s="183">
        <v>50</v>
      </c>
      <c r="I34" s="184">
        <v>1</v>
      </c>
      <c r="J34" s="41"/>
      <c r="K34" s="161">
        <f t="shared" si="11"/>
        <v>0.09090909090909091</v>
      </c>
      <c r="L34" s="142">
        <f t="shared" si="12"/>
        <v>0.02</v>
      </c>
      <c r="M34" s="128">
        <v>0.07</v>
      </c>
      <c r="N34" s="128">
        <v>0.07</v>
      </c>
      <c r="O34" s="41"/>
      <c r="P34" s="143">
        <f t="shared" si="13"/>
        <v>-0.22999999999999998</v>
      </c>
      <c r="Q34" s="142">
        <f t="shared" si="14"/>
        <v>2.5000000000000004</v>
      </c>
      <c r="R34" s="141">
        <f t="shared" si="15"/>
        <v>1.1350000000000002</v>
      </c>
    </row>
    <row r="35" spans="1:18" ht="15.75">
      <c r="A35" s="171">
        <v>36</v>
      </c>
      <c r="B35" s="26" t="s">
        <v>132</v>
      </c>
      <c r="C35" s="14">
        <f t="shared" si="8"/>
        <v>35490</v>
      </c>
      <c r="D35" s="78">
        <v>35765</v>
      </c>
      <c r="E35" s="10">
        <f t="shared" si="9"/>
        <v>180.05952380952382</v>
      </c>
      <c r="F35" s="31">
        <f t="shared" si="10"/>
        <v>16.36904761904762</v>
      </c>
      <c r="G35" s="26"/>
      <c r="H35" s="183">
        <v>50</v>
      </c>
      <c r="I35" s="184">
        <v>1</v>
      </c>
      <c r="J35" s="41"/>
      <c r="K35" s="161">
        <f t="shared" si="11"/>
        <v>0.09090909090909091</v>
      </c>
      <c r="L35" s="142">
        <f t="shared" si="12"/>
        <v>0.02</v>
      </c>
      <c r="M35" s="128">
        <v>0.07</v>
      </c>
      <c r="N35" s="128">
        <v>0.07</v>
      </c>
      <c r="O35" s="41"/>
      <c r="P35" s="143">
        <f t="shared" si="13"/>
        <v>-0.22999999999999998</v>
      </c>
      <c r="Q35" s="142">
        <f t="shared" si="14"/>
        <v>2.5000000000000004</v>
      </c>
      <c r="R35" s="141">
        <f t="shared" si="15"/>
        <v>1.1350000000000002</v>
      </c>
    </row>
    <row r="36" spans="1:18" ht="15.75">
      <c r="A36" s="171">
        <v>40</v>
      </c>
      <c r="B36" s="26" t="s">
        <v>133</v>
      </c>
      <c r="C36" s="14">
        <f t="shared" si="8"/>
        <v>35490</v>
      </c>
      <c r="D36" s="78">
        <v>35765</v>
      </c>
      <c r="E36" s="10">
        <f t="shared" si="9"/>
        <v>180.05952380952382</v>
      </c>
      <c r="F36" s="31">
        <f t="shared" si="10"/>
        <v>16.36904761904762</v>
      </c>
      <c r="G36" s="26"/>
      <c r="H36" s="183">
        <v>15</v>
      </c>
      <c r="I36" s="184">
        <v>1</v>
      </c>
      <c r="J36" s="41"/>
      <c r="K36" s="161">
        <f t="shared" si="11"/>
        <v>0.09090909090909091</v>
      </c>
      <c r="L36" s="142">
        <f t="shared" si="12"/>
        <v>0.06666666666666667</v>
      </c>
      <c r="M36" s="128">
        <v>0.07</v>
      </c>
      <c r="N36" s="128">
        <v>0.07</v>
      </c>
      <c r="O36" s="41"/>
      <c r="P36" s="143">
        <f t="shared" si="13"/>
        <v>-0.22999999999999998</v>
      </c>
      <c r="Q36" s="142">
        <f t="shared" si="14"/>
        <v>0.050000000000000044</v>
      </c>
      <c r="R36" s="141">
        <f t="shared" si="15"/>
        <v>-0.08999999999999997</v>
      </c>
    </row>
    <row r="37" spans="1:18" ht="15.75">
      <c r="A37" s="171">
        <v>56</v>
      </c>
      <c r="B37" s="26" t="s">
        <v>134</v>
      </c>
      <c r="C37" s="14">
        <f t="shared" si="8"/>
        <v>35490</v>
      </c>
      <c r="D37" s="78">
        <v>35765</v>
      </c>
      <c r="E37" s="10">
        <f t="shared" si="9"/>
        <v>180.05952380952382</v>
      </c>
      <c r="F37" s="31">
        <f t="shared" si="10"/>
        <v>16.36904761904762</v>
      </c>
      <c r="G37" s="26"/>
      <c r="H37" s="183">
        <v>10</v>
      </c>
      <c r="I37" s="184">
        <v>1</v>
      </c>
      <c r="J37" s="41"/>
      <c r="K37" s="161">
        <f t="shared" si="11"/>
        <v>0.09090909090909091</v>
      </c>
      <c r="L37" s="142">
        <f t="shared" si="12"/>
        <v>0.1</v>
      </c>
      <c r="M37" s="128">
        <v>0.07</v>
      </c>
      <c r="N37" s="128">
        <v>0.07</v>
      </c>
      <c r="O37" s="41"/>
      <c r="P37" s="143">
        <f t="shared" si="13"/>
        <v>-0.22999999999999998</v>
      </c>
      <c r="Q37" s="142">
        <f t="shared" si="14"/>
        <v>-0.29999999999999993</v>
      </c>
      <c r="R37" s="141">
        <f t="shared" si="15"/>
        <v>-0.26499999999999996</v>
      </c>
    </row>
    <row r="38" spans="1:18" ht="15.75">
      <c r="A38" s="171">
        <v>57</v>
      </c>
      <c r="B38" s="173" t="s">
        <v>135</v>
      </c>
      <c r="C38" s="14">
        <f t="shared" si="8"/>
        <v>35490</v>
      </c>
      <c r="D38" s="78">
        <v>35765</v>
      </c>
      <c r="E38" s="10">
        <f t="shared" si="9"/>
        <v>180.05952380952382</v>
      </c>
      <c r="F38" s="31">
        <f t="shared" si="10"/>
        <v>16.36904761904762</v>
      </c>
      <c r="G38" s="26"/>
      <c r="H38" s="183">
        <v>30</v>
      </c>
      <c r="I38" s="184">
        <v>1</v>
      </c>
      <c r="J38" s="41"/>
      <c r="K38" s="161">
        <f t="shared" si="11"/>
        <v>0.09090909090909091</v>
      </c>
      <c r="L38" s="142">
        <f t="shared" si="12"/>
        <v>0.03333333333333333</v>
      </c>
      <c r="M38" s="128">
        <v>0.05</v>
      </c>
      <c r="N38" s="128">
        <v>0.05</v>
      </c>
      <c r="O38" s="41"/>
      <c r="P38" s="143">
        <f t="shared" si="13"/>
        <v>-0.44999999999999996</v>
      </c>
      <c r="Q38" s="142">
        <f t="shared" si="14"/>
        <v>0.5</v>
      </c>
      <c r="R38" s="141">
        <f t="shared" si="15"/>
        <v>0.025000000000000022</v>
      </c>
    </row>
    <row r="39" spans="1:18" ht="16.5" thickBot="1">
      <c r="A39" s="208">
        <v>60</v>
      </c>
      <c r="B39" s="199" t="s">
        <v>136</v>
      </c>
      <c r="C39" s="112">
        <f t="shared" si="8"/>
        <v>35490</v>
      </c>
      <c r="D39" s="200">
        <v>35765</v>
      </c>
      <c r="E39" s="114">
        <f t="shared" si="9"/>
        <v>180.05952380952382</v>
      </c>
      <c r="F39" s="115">
        <f t="shared" si="10"/>
        <v>16.36904761904762</v>
      </c>
      <c r="G39" s="26"/>
      <c r="H39" s="201">
        <v>30</v>
      </c>
      <c r="I39" s="202">
        <v>1</v>
      </c>
      <c r="J39" s="26"/>
      <c r="K39" s="203">
        <f t="shared" si="11"/>
        <v>0.09090909090909091</v>
      </c>
      <c r="L39" s="206">
        <f t="shared" si="12"/>
        <v>0.03333333333333333</v>
      </c>
      <c r="M39" s="204">
        <v>0.14</v>
      </c>
      <c r="N39" s="204">
        <v>0.14</v>
      </c>
      <c r="O39" s="26"/>
      <c r="P39" s="205">
        <f t="shared" si="13"/>
        <v>0.54</v>
      </c>
      <c r="Q39" s="206">
        <f t="shared" si="14"/>
        <v>3.2</v>
      </c>
      <c r="R39" s="207">
        <f t="shared" si="15"/>
        <v>1.87</v>
      </c>
    </row>
    <row r="40" spans="1:18" s="180" customFormat="1" ht="24.75" customHeight="1">
      <c r="A40" s="181"/>
      <c r="B40" s="178" t="s">
        <v>137</v>
      </c>
      <c r="C40" s="210">
        <f>start</f>
        <v>35490</v>
      </c>
      <c r="D40" s="254">
        <v>35765</v>
      </c>
      <c r="E40" s="211">
        <f t="shared" si="9"/>
        <v>180.05952380952382</v>
      </c>
      <c r="F40" s="212">
        <f t="shared" si="10"/>
        <v>16.36904761904762</v>
      </c>
      <c r="G40" s="179"/>
      <c r="H40" s="213">
        <f>SUM(H41:H47)</f>
        <v>150</v>
      </c>
      <c r="I40" s="213">
        <f>SUM(I41:I47)</f>
        <v>7</v>
      </c>
      <c r="J40" s="179"/>
      <c r="K40" s="147">
        <f t="shared" si="11"/>
        <v>0.09090909090909091</v>
      </c>
      <c r="L40" s="147">
        <f t="shared" si="12"/>
        <v>0.04666666666666667</v>
      </c>
      <c r="M40" s="215">
        <f>AVERAGE(M41:M47)</f>
        <v>0.09142857142857143</v>
      </c>
      <c r="N40" s="215">
        <f>AVERAGE(N41:N47)</f>
        <v>0.09142857142857143</v>
      </c>
      <c r="O40" s="179"/>
      <c r="P40" s="215">
        <f>(N40/K40)-1</f>
        <v>0.005714285714285783</v>
      </c>
      <c r="Q40" s="215">
        <f>(N40/L40)-1</f>
        <v>0.9591836734693877</v>
      </c>
      <c r="R40" s="144">
        <f>AVERAGE(P40,Q40)</f>
        <v>0.48244897959183675</v>
      </c>
    </row>
    <row r="41" spans="1:18" ht="15.75">
      <c r="A41" s="171">
        <v>47</v>
      </c>
      <c r="B41" s="26" t="s">
        <v>138</v>
      </c>
      <c r="C41" s="14">
        <f aca="true" t="shared" si="16" ref="C41:C47">start</f>
        <v>35490</v>
      </c>
      <c r="D41" s="78">
        <v>35765</v>
      </c>
      <c r="E41" s="10">
        <f aca="true" t="shared" si="17" ref="E41:E47">(D41-C41)*duration</f>
        <v>180.05952380952382</v>
      </c>
      <c r="F41" s="31">
        <f aca="true" t="shared" si="18" ref="F41:F47">(today-C41)*duration</f>
        <v>16.36904761904762</v>
      </c>
      <c r="G41" s="26"/>
      <c r="H41" s="183">
        <v>15</v>
      </c>
      <c r="I41" s="184">
        <v>1</v>
      </c>
      <c r="J41" s="41"/>
      <c r="K41" s="161">
        <f aca="true" t="shared" si="19" ref="K41:K47">F41/E41</f>
        <v>0.09090909090909091</v>
      </c>
      <c r="L41" s="142">
        <f aca="true" t="shared" si="20" ref="L41:L47">I41/H41</f>
        <v>0.06666666666666667</v>
      </c>
      <c r="M41" s="128">
        <v>0.05</v>
      </c>
      <c r="N41" s="128">
        <v>0.05</v>
      </c>
      <c r="O41" s="41"/>
      <c r="P41" s="143">
        <f aca="true" t="shared" si="21" ref="P41:P47">(N41/K41)-1</f>
        <v>-0.44999999999999996</v>
      </c>
      <c r="Q41" s="142">
        <f aca="true" t="shared" si="22" ref="Q41:Q47">(N41/L41)-1</f>
        <v>-0.25</v>
      </c>
      <c r="R41" s="141">
        <f aca="true" t="shared" si="23" ref="R41:R47">AVERAGE(P41,Q41)</f>
        <v>-0.35</v>
      </c>
    </row>
    <row r="42" spans="1:18" ht="15.75">
      <c r="A42" s="171">
        <v>47</v>
      </c>
      <c r="B42" s="26" t="s">
        <v>139</v>
      </c>
      <c r="C42" s="14">
        <f t="shared" si="16"/>
        <v>35490</v>
      </c>
      <c r="D42" s="78">
        <v>35765</v>
      </c>
      <c r="E42" s="10">
        <f t="shared" si="17"/>
        <v>180.05952380952382</v>
      </c>
      <c r="F42" s="31">
        <f t="shared" si="18"/>
        <v>16.36904761904762</v>
      </c>
      <c r="G42" s="26"/>
      <c r="H42" s="183">
        <v>15</v>
      </c>
      <c r="I42" s="184">
        <v>1</v>
      </c>
      <c r="J42" s="41"/>
      <c r="K42" s="161">
        <f t="shared" si="19"/>
        <v>0.09090909090909091</v>
      </c>
      <c r="L42" s="142">
        <f t="shared" si="20"/>
        <v>0.06666666666666667</v>
      </c>
      <c r="M42" s="128">
        <v>0.15</v>
      </c>
      <c r="N42" s="128">
        <v>0.15</v>
      </c>
      <c r="O42" s="41"/>
      <c r="P42" s="143">
        <f t="shared" si="21"/>
        <v>0.6499999999999999</v>
      </c>
      <c r="Q42" s="142">
        <f t="shared" si="22"/>
        <v>1.25</v>
      </c>
      <c r="R42" s="141">
        <f t="shared" si="23"/>
        <v>0.95</v>
      </c>
    </row>
    <row r="43" spans="1:18" ht="15.75">
      <c r="A43" s="171">
        <v>31</v>
      </c>
      <c r="B43" s="26" t="s">
        <v>140</v>
      </c>
      <c r="C43" s="14">
        <f t="shared" si="16"/>
        <v>35490</v>
      </c>
      <c r="D43" s="78">
        <v>35765</v>
      </c>
      <c r="E43" s="10">
        <f t="shared" si="17"/>
        <v>180.05952380952382</v>
      </c>
      <c r="F43" s="31">
        <f t="shared" si="18"/>
        <v>16.36904761904762</v>
      </c>
      <c r="G43" s="26"/>
      <c r="H43" s="183">
        <v>15</v>
      </c>
      <c r="I43" s="184">
        <v>1</v>
      </c>
      <c r="J43" s="41"/>
      <c r="K43" s="161">
        <f t="shared" si="19"/>
        <v>0.09090909090909091</v>
      </c>
      <c r="L43" s="142">
        <f t="shared" si="20"/>
        <v>0.06666666666666667</v>
      </c>
      <c r="M43" s="128">
        <v>0.09</v>
      </c>
      <c r="N43" s="128">
        <v>0.09</v>
      </c>
      <c r="O43" s="41"/>
      <c r="P43" s="143">
        <f t="shared" si="21"/>
        <v>-0.010000000000000009</v>
      </c>
      <c r="Q43" s="142">
        <f t="shared" si="22"/>
        <v>0.34999999999999987</v>
      </c>
      <c r="R43" s="141">
        <f t="shared" si="23"/>
        <v>0.16999999999999993</v>
      </c>
    </row>
    <row r="44" spans="1:18" ht="15.75">
      <c r="A44" s="171">
        <v>31</v>
      </c>
      <c r="B44" s="26" t="s">
        <v>141</v>
      </c>
      <c r="C44" s="14">
        <f t="shared" si="16"/>
        <v>35490</v>
      </c>
      <c r="D44" s="78">
        <v>35765</v>
      </c>
      <c r="E44" s="10">
        <f t="shared" si="17"/>
        <v>180.05952380952382</v>
      </c>
      <c r="F44" s="31">
        <f t="shared" si="18"/>
        <v>16.36904761904762</v>
      </c>
      <c r="G44" s="26"/>
      <c r="H44" s="183">
        <v>15</v>
      </c>
      <c r="I44" s="184">
        <v>1</v>
      </c>
      <c r="J44" s="41"/>
      <c r="K44" s="161">
        <f t="shared" si="19"/>
        <v>0.09090909090909091</v>
      </c>
      <c r="L44" s="142">
        <f t="shared" si="20"/>
        <v>0.06666666666666667</v>
      </c>
      <c r="M44" s="128">
        <v>0.09</v>
      </c>
      <c r="N44" s="128">
        <v>0.09</v>
      </c>
      <c r="O44" s="41"/>
      <c r="P44" s="143">
        <f t="shared" si="21"/>
        <v>-0.010000000000000009</v>
      </c>
      <c r="Q44" s="142">
        <f t="shared" si="22"/>
        <v>0.34999999999999987</v>
      </c>
      <c r="R44" s="141">
        <f t="shared" si="23"/>
        <v>0.16999999999999993</v>
      </c>
    </row>
    <row r="45" spans="1:18" ht="15.75">
      <c r="A45" s="171">
        <v>31</v>
      </c>
      <c r="B45" s="26" t="s">
        <v>365</v>
      </c>
      <c r="C45" s="14">
        <f t="shared" si="16"/>
        <v>35490</v>
      </c>
      <c r="D45" s="78">
        <v>35765</v>
      </c>
      <c r="E45" s="10">
        <f t="shared" si="17"/>
        <v>180.05952380952382</v>
      </c>
      <c r="F45" s="31">
        <f t="shared" si="18"/>
        <v>16.36904761904762</v>
      </c>
      <c r="G45" s="26"/>
      <c r="H45" s="183">
        <v>15</v>
      </c>
      <c r="I45" s="184">
        <v>1</v>
      </c>
      <c r="J45" s="41"/>
      <c r="K45" s="161">
        <f t="shared" si="19"/>
        <v>0.09090909090909091</v>
      </c>
      <c r="L45" s="142">
        <f t="shared" si="20"/>
        <v>0.06666666666666667</v>
      </c>
      <c r="M45" s="128">
        <v>0.06</v>
      </c>
      <c r="N45" s="128">
        <v>0.06</v>
      </c>
      <c r="O45" s="41"/>
      <c r="P45" s="143">
        <f t="shared" si="21"/>
        <v>-0.3400000000000001</v>
      </c>
      <c r="Q45" s="142">
        <f t="shared" si="22"/>
        <v>-0.09999999999999998</v>
      </c>
      <c r="R45" s="141">
        <f t="shared" si="23"/>
        <v>-0.22000000000000003</v>
      </c>
    </row>
    <row r="46" spans="1:18" ht="15.75">
      <c r="A46" s="171">
        <v>37</v>
      </c>
      <c r="B46" s="26" t="s">
        <v>142</v>
      </c>
      <c r="C46" s="14">
        <f t="shared" si="16"/>
        <v>35490</v>
      </c>
      <c r="D46" s="78">
        <v>35765</v>
      </c>
      <c r="E46" s="10">
        <f t="shared" si="17"/>
        <v>180.05952380952382</v>
      </c>
      <c r="F46" s="31">
        <f t="shared" si="18"/>
        <v>16.36904761904762</v>
      </c>
      <c r="G46" s="26"/>
      <c r="H46" s="183">
        <v>60</v>
      </c>
      <c r="I46" s="184">
        <v>1</v>
      </c>
      <c r="J46" s="41"/>
      <c r="K46" s="161">
        <f t="shared" si="19"/>
        <v>0.09090909090909091</v>
      </c>
      <c r="L46" s="142">
        <f t="shared" si="20"/>
        <v>0.016666666666666666</v>
      </c>
      <c r="M46" s="128">
        <v>0.06</v>
      </c>
      <c r="N46" s="128">
        <v>0.06</v>
      </c>
      <c r="O46" s="41"/>
      <c r="P46" s="143">
        <f t="shared" si="21"/>
        <v>-0.3400000000000001</v>
      </c>
      <c r="Q46" s="142">
        <f t="shared" si="22"/>
        <v>2.6</v>
      </c>
      <c r="R46" s="141">
        <f t="shared" si="23"/>
        <v>1.13</v>
      </c>
    </row>
    <row r="47" spans="1:18" ht="16.5" thickBot="1">
      <c r="A47" s="172">
        <v>55</v>
      </c>
      <c r="B47" s="28" t="s">
        <v>143</v>
      </c>
      <c r="C47" s="29">
        <f t="shared" si="16"/>
        <v>35490</v>
      </c>
      <c r="D47" s="79">
        <v>35765</v>
      </c>
      <c r="E47" s="30">
        <f t="shared" si="17"/>
        <v>180.05952380952382</v>
      </c>
      <c r="F47" s="32">
        <f t="shared" si="18"/>
        <v>16.36904761904762</v>
      </c>
      <c r="G47" s="26"/>
      <c r="H47" s="185">
        <v>15</v>
      </c>
      <c r="I47" s="186">
        <v>1</v>
      </c>
      <c r="J47" s="26"/>
      <c r="K47" s="162">
        <f t="shared" si="19"/>
        <v>0.09090909090909091</v>
      </c>
      <c r="L47" s="146">
        <f t="shared" si="20"/>
        <v>0.06666666666666667</v>
      </c>
      <c r="M47" s="129">
        <v>0.14</v>
      </c>
      <c r="N47" s="129">
        <v>0.14</v>
      </c>
      <c r="O47" s="26"/>
      <c r="P47" s="145">
        <f t="shared" si="21"/>
        <v>0.54</v>
      </c>
      <c r="Q47" s="146">
        <f t="shared" si="22"/>
        <v>1.1</v>
      </c>
      <c r="R47" s="141">
        <f t="shared" si="23"/>
        <v>0.8200000000000001</v>
      </c>
    </row>
    <row r="48" spans="1:18" s="180" customFormat="1" ht="24.75" customHeight="1" thickBot="1">
      <c r="A48" s="188" t="s">
        <v>144</v>
      </c>
      <c r="B48" s="189"/>
      <c r="C48" s="190">
        <v>35490</v>
      </c>
      <c r="D48" s="191">
        <v>35765</v>
      </c>
      <c r="E48" s="192">
        <f>(D48-C48)*duration</f>
        <v>180.05952380952382</v>
      </c>
      <c r="F48" s="193">
        <f>(today-C48)*duration</f>
        <v>16.36904761904762</v>
      </c>
      <c r="G48" s="179"/>
      <c r="H48" s="194">
        <f>SUM(H3,H26,H40)</f>
        <v>828</v>
      </c>
      <c r="I48" s="194">
        <f>SUM(I3,I26,I40)</f>
        <v>108</v>
      </c>
      <c r="J48" s="179"/>
      <c r="K48" s="195">
        <f>F48/E48</f>
        <v>0.09090909090909091</v>
      </c>
      <c r="L48" s="197">
        <f>I48/H48</f>
        <v>0.13043478260869565</v>
      </c>
      <c r="M48" s="196">
        <f>AVERAGE(M4:M25,M27:M39,M41:M47)</f>
        <v>0.07166666666666667</v>
      </c>
      <c r="N48" s="196">
        <f>AVERAGE(N4:N25,N27:N39,N41:N47)</f>
        <v>0.0908333333333333</v>
      </c>
      <c r="O48" s="179"/>
      <c r="P48" s="195">
        <f>(N48/K48)-1</f>
        <v>-0.0008333333333337967</v>
      </c>
      <c r="Q48" s="197">
        <f>(N48/L48)-1</f>
        <v>-0.3036111111111114</v>
      </c>
      <c r="R48" s="232">
        <f>AVERAGE(R4:R25,R27:R39,R41:R47)</f>
        <v>0.06226190476190479</v>
      </c>
    </row>
    <row r="49" spans="2:18" ht="30.75" customHeight="1" thickBot="1">
      <c r="B49" s="256" t="s">
        <v>15</v>
      </c>
      <c r="C49" s="137" t="s">
        <v>77</v>
      </c>
      <c r="D49" s="137" t="s">
        <v>78</v>
      </c>
      <c r="E49" s="137" t="s">
        <v>79</v>
      </c>
      <c r="F49" s="137" t="s">
        <v>80</v>
      </c>
      <c r="G49" s="138"/>
      <c r="H49" s="137" t="s">
        <v>81</v>
      </c>
      <c r="I49" s="137" t="s">
        <v>82</v>
      </c>
      <c r="J49" s="137"/>
      <c r="K49" s="139" t="s">
        <v>83</v>
      </c>
      <c r="L49" s="139" t="s">
        <v>84</v>
      </c>
      <c r="M49" s="139" t="s">
        <v>85</v>
      </c>
      <c r="N49" s="137" t="s">
        <v>86</v>
      </c>
      <c r="O49" s="137"/>
      <c r="P49" s="137" t="s">
        <v>83</v>
      </c>
      <c r="Q49" s="137" t="s">
        <v>84</v>
      </c>
      <c r="R49" s="137" t="s">
        <v>87</v>
      </c>
    </row>
    <row r="50" spans="2:16" ht="16.5" customHeight="1" thickBot="1">
      <c r="B50" s="1" t="s">
        <v>366</v>
      </c>
      <c r="C50" s="73">
        <v>35515</v>
      </c>
      <c r="E50" s="230"/>
      <c r="F50" s="230"/>
      <c r="G50" s="219"/>
      <c r="H50" s="255" t="s">
        <v>88</v>
      </c>
      <c r="I50" s="98"/>
      <c r="J50" s="98"/>
      <c r="K50" s="163"/>
      <c r="L50" s="164"/>
      <c r="M50" s="164"/>
      <c r="N50" s="101"/>
      <c r="O50" s="98"/>
      <c r="P50" s="102"/>
    </row>
    <row r="51" spans="1:18" s="6" customFormat="1" ht="12.75">
      <c r="A51" s="16"/>
      <c r="B51" s="35" t="s">
        <v>89</v>
      </c>
      <c r="C51" s="16" t="s">
        <v>90</v>
      </c>
      <c r="D51" s="80" t="s">
        <v>90</v>
      </c>
      <c r="E51" s="218"/>
      <c r="F51" s="218"/>
      <c r="G51" s="219"/>
      <c r="H51" s="82" t="s">
        <v>91</v>
      </c>
      <c r="I51" s="83"/>
      <c r="J51" s="83"/>
      <c r="K51" s="220"/>
      <c r="L51" s="85"/>
      <c r="M51" s="221"/>
      <c r="N51" s="222" t="s">
        <v>90</v>
      </c>
      <c r="O51" s="88"/>
      <c r="P51" s="109">
        <v>5</v>
      </c>
      <c r="R51" s="16"/>
    </row>
    <row r="52" spans="1:18" s="6" customFormat="1" ht="12.75">
      <c r="A52" s="16"/>
      <c r="B52" s="36" t="s">
        <v>90</v>
      </c>
      <c r="C52" s="17"/>
      <c r="D52" s="19"/>
      <c r="E52" s="223"/>
      <c r="F52" s="218"/>
      <c r="G52" s="219"/>
      <c r="H52" s="89" t="s">
        <v>92</v>
      </c>
      <c r="K52" s="224"/>
      <c r="L52" s="7"/>
      <c r="M52" s="225"/>
      <c r="N52" s="226" t="s">
        <v>90</v>
      </c>
      <c r="O52" s="81"/>
      <c r="P52" s="110">
        <v>11</v>
      </c>
      <c r="R52" s="16"/>
    </row>
    <row r="53" spans="1:18" s="6" customFormat="1" ht="13.5" thickBot="1">
      <c r="A53" s="16"/>
      <c r="B53" s="36" t="s">
        <v>90</v>
      </c>
      <c r="C53" s="17"/>
      <c r="D53" s="19"/>
      <c r="E53" s="223"/>
      <c r="F53" s="218"/>
      <c r="G53" s="219"/>
      <c r="H53" s="90" t="s">
        <v>93</v>
      </c>
      <c r="I53" s="91"/>
      <c r="J53" s="91"/>
      <c r="K53" s="227"/>
      <c r="L53" s="93"/>
      <c r="M53" s="228"/>
      <c r="N53" s="229"/>
      <c r="O53" s="96"/>
      <c r="P53" s="111">
        <f>P51*(P52/12)</f>
        <v>4.583333333333333</v>
      </c>
      <c r="R53" s="16"/>
    </row>
    <row r="54" spans="2:16" ht="15.75" thickBot="1">
      <c r="B54" s="5" t="s">
        <v>90</v>
      </c>
      <c r="C54" s="16"/>
      <c r="D54" s="18"/>
      <c r="E54" s="12"/>
      <c r="H54" s="231" t="s">
        <v>94</v>
      </c>
      <c r="I54" s="187"/>
      <c r="J54" s="104"/>
      <c r="K54" s="165"/>
      <c r="L54" s="217"/>
      <c r="M54" s="166"/>
      <c r="N54" s="107"/>
      <c r="O54" s="108"/>
      <c r="P54" s="127">
        <f>P53/7</f>
        <v>0.6547619047619048</v>
      </c>
    </row>
    <row r="55" spans="1:18" s="6" customFormat="1" ht="15" customHeight="1">
      <c r="A55" s="16"/>
      <c r="C55" s="16"/>
      <c r="D55" s="18"/>
      <c r="E55" s="12"/>
      <c r="F55" s="12"/>
      <c r="G55"/>
      <c r="H55" s="16"/>
      <c r="I55" s="16"/>
      <c r="K55" s="22"/>
      <c r="L55" s="216"/>
      <c r="M55" s="7"/>
      <c r="N55" s="24"/>
      <c r="P55" s="42"/>
      <c r="R55" s="16"/>
    </row>
  </sheetData>
  <printOptions gridLines="1" horizontalCentered="1"/>
  <pageMargins left="0.5" right="0.5" top="1.25" bottom="1" header="0.5" footer="0.5"/>
  <pageSetup fitToHeight="1" fitToWidth="1" orientation="portrait" scale="62" r:id="rId1"/>
  <headerFooter alignWithMargins="0">
    <oddHeader>&amp;L&amp;"Arial,Italic"&amp;9Client: ATT Thrifty Biller
Release: 9701&amp;C&amp;"Arial,Bold Italic"&amp;18Saville Systems 
Performance Index Analysis&amp;R&amp;"Arial,Italic"&amp;9As at: &amp;D
Time: &amp;T</oddHeader>
    <oddFooter>&amp;L&amp;"Arial,Italic"&amp;9Ref: &amp;F // &amp;A&amp;C&amp;"Arial,Bold"&amp;14Confidential
Internal Use Only&amp;R&amp;"Arial,Italic"&amp;9Page: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34"/>
  <sheetViews>
    <sheetView workbookViewId="0" topLeftCell="A51">
      <selection activeCell="A51" sqref="A51"/>
    </sheetView>
  </sheetViews>
  <sheetFormatPr defaultColWidth="9.140625" defaultRowHeight="12.75"/>
  <cols>
    <col min="1" max="1" width="5.421875" style="3" customWidth="1"/>
    <col min="2" max="2" width="5.8515625" style="121" customWidth="1"/>
    <col min="3" max="3" width="5.00390625" style="3" customWidth="1"/>
    <col min="4" max="4" width="23.00390625" style="276" customWidth="1"/>
    <col min="5" max="5" width="27.7109375" style="3" customWidth="1"/>
    <col min="6" max="6" width="19.28125" style="3" customWidth="1"/>
    <col min="7" max="8" width="7.7109375" style="15" customWidth="1"/>
    <col min="9" max="18" width="7.7109375" style="3" customWidth="1"/>
    <col min="19" max="19" width="1.7109375" style="284" customWidth="1"/>
    <col min="20" max="20" width="10.7109375" style="54" customWidth="1"/>
    <col min="21" max="16384" width="9.140625" style="3" customWidth="1"/>
  </cols>
  <sheetData>
    <row r="1" spans="1:20" s="126" customFormat="1" ht="12.75">
      <c r="A1" s="277" t="s">
        <v>145</v>
      </c>
      <c r="B1" s="278"/>
      <c r="C1" s="279"/>
      <c r="D1" s="280" t="s">
        <v>146</v>
      </c>
      <c r="E1" s="280" t="s">
        <v>147</v>
      </c>
      <c r="F1" s="280" t="s">
        <v>148</v>
      </c>
      <c r="G1" s="285">
        <v>36412</v>
      </c>
      <c r="H1" s="281" t="s">
        <v>149</v>
      </c>
      <c r="I1" s="281" t="s">
        <v>149</v>
      </c>
      <c r="J1" s="281" t="s">
        <v>149</v>
      </c>
      <c r="K1" s="281" t="s">
        <v>149</v>
      </c>
      <c r="L1" s="281" t="s">
        <v>149</v>
      </c>
      <c r="M1" s="281" t="s">
        <v>149</v>
      </c>
      <c r="N1" s="281" t="s">
        <v>149</v>
      </c>
      <c r="O1" s="281" t="s">
        <v>149</v>
      </c>
      <c r="P1" s="281" t="s">
        <v>149</v>
      </c>
      <c r="Q1" s="281" t="s">
        <v>149</v>
      </c>
      <c r="R1" s="281" t="s">
        <v>149</v>
      </c>
      <c r="S1" s="281"/>
      <c r="T1" s="282" t="s">
        <v>150</v>
      </c>
    </row>
    <row r="2" spans="1:20" ht="12.75">
      <c r="A2" s="125" t="s">
        <v>368</v>
      </c>
      <c r="B2" s="122">
        <v>10101</v>
      </c>
      <c r="C2" s="123" t="s">
        <v>151</v>
      </c>
      <c r="D2" s="124" t="s">
        <v>152</v>
      </c>
      <c r="E2" s="123" t="s">
        <v>153</v>
      </c>
      <c r="F2" s="123" t="s">
        <v>154</v>
      </c>
      <c r="G2" s="26">
        <v>1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83"/>
      <c r="T2" s="43">
        <f>SUM(G2:S2)</f>
        <v>1</v>
      </c>
    </row>
    <row r="3" spans="1:20" ht="12.75">
      <c r="A3" s="125" t="s">
        <v>368</v>
      </c>
      <c r="B3" s="122">
        <v>10101</v>
      </c>
      <c r="C3" s="123" t="s">
        <v>155</v>
      </c>
      <c r="D3" s="124" t="s">
        <v>152</v>
      </c>
      <c r="E3" s="123" t="s">
        <v>153</v>
      </c>
      <c r="F3" s="123" t="s">
        <v>156</v>
      </c>
      <c r="G3" s="26">
        <v>1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83"/>
      <c r="T3" s="43">
        <f aca="true" t="shared" si="0" ref="T3:T18">SUM(G3:S3)</f>
        <v>1</v>
      </c>
    </row>
    <row r="4" spans="1:20" ht="12.75">
      <c r="A4" s="125" t="s">
        <v>368</v>
      </c>
      <c r="B4" s="122">
        <v>10101</v>
      </c>
      <c r="C4" s="123" t="s">
        <v>157</v>
      </c>
      <c r="D4" s="124" t="s">
        <v>152</v>
      </c>
      <c r="E4" s="123" t="s">
        <v>153</v>
      </c>
      <c r="F4" s="123" t="s">
        <v>158</v>
      </c>
      <c r="G4" s="26">
        <v>1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83"/>
      <c r="T4" s="43">
        <f t="shared" si="0"/>
        <v>1</v>
      </c>
    </row>
    <row r="5" spans="1:20" ht="12.75">
      <c r="A5" s="125" t="s">
        <v>368</v>
      </c>
      <c r="B5" s="122">
        <v>10101</v>
      </c>
      <c r="C5" s="123" t="s">
        <v>159</v>
      </c>
      <c r="D5" s="124" t="s">
        <v>152</v>
      </c>
      <c r="E5" s="123" t="s">
        <v>153</v>
      </c>
      <c r="F5" s="123" t="s">
        <v>160</v>
      </c>
      <c r="G5" s="26">
        <v>1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83"/>
      <c r="T5" s="43">
        <f t="shared" si="0"/>
        <v>1</v>
      </c>
    </row>
    <row r="6" spans="1:20" ht="12.75">
      <c r="A6" s="125" t="s">
        <v>368</v>
      </c>
      <c r="B6" s="122">
        <v>10101</v>
      </c>
      <c r="C6" s="123" t="s">
        <v>161</v>
      </c>
      <c r="D6" s="124" t="s">
        <v>152</v>
      </c>
      <c r="E6" s="123" t="s">
        <v>153</v>
      </c>
      <c r="F6" s="123" t="s">
        <v>162</v>
      </c>
      <c r="G6" s="26">
        <v>1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83"/>
      <c r="T6" s="43">
        <f t="shared" si="0"/>
        <v>1</v>
      </c>
    </row>
    <row r="7" spans="1:20" ht="12.75">
      <c r="A7" s="125" t="s">
        <v>368</v>
      </c>
      <c r="B7" s="122">
        <v>10102</v>
      </c>
      <c r="C7" s="123" t="s">
        <v>151</v>
      </c>
      <c r="D7" s="124" t="s">
        <v>152</v>
      </c>
      <c r="E7" s="123" t="s">
        <v>163</v>
      </c>
      <c r="F7" s="123" t="s">
        <v>154</v>
      </c>
      <c r="G7" s="26">
        <v>1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83"/>
      <c r="T7" s="43">
        <f t="shared" si="0"/>
        <v>1</v>
      </c>
    </row>
    <row r="8" spans="1:20" ht="12.75">
      <c r="A8" s="125" t="s">
        <v>368</v>
      </c>
      <c r="B8" s="122">
        <v>10102</v>
      </c>
      <c r="C8" s="123" t="s">
        <v>155</v>
      </c>
      <c r="D8" s="124" t="s">
        <v>152</v>
      </c>
      <c r="E8" s="123" t="s">
        <v>163</v>
      </c>
      <c r="F8" s="123" t="s">
        <v>156</v>
      </c>
      <c r="G8" s="26">
        <v>1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83"/>
      <c r="T8" s="43">
        <f t="shared" si="0"/>
        <v>1</v>
      </c>
    </row>
    <row r="9" spans="1:20" ht="12.75">
      <c r="A9" s="125" t="s">
        <v>368</v>
      </c>
      <c r="B9" s="122">
        <v>10102</v>
      </c>
      <c r="C9" s="123" t="s">
        <v>157</v>
      </c>
      <c r="D9" s="124" t="s">
        <v>152</v>
      </c>
      <c r="E9" s="123" t="s">
        <v>163</v>
      </c>
      <c r="F9" s="123" t="s">
        <v>158</v>
      </c>
      <c r="G9" s="26">
        <v>1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83"/>
      <c r="T9" s="43">
        <f t="shared" si="0"/>
        <v>1</v>
      </c>
    </row>
    <row r="10" spans="1:20" ht="12.75">
      <c r="A10" s="125" t="s">
        <v>368</v>
      </c>
      <c r="B10" s="122">
        <v>10102</v>
      </c>
      <c r="C10" s="123" t="s">
        <v>159</v>
      </c>
      <c r="D10" s="124" t="s">
        <v>152</v>
      </c>
      <c r="E10" s="123" t="s">
        <v>163</v>
      </c>
      <c r="F10" s="123" t="s">
        <v>160</v>
      </c>
      <c r="G10" s="26">
        <v>1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83"/>
      <c r="T10" s="43">
        <f t="shared" si="0"/>
        <v>1</v>
      </c>
    </row>
    <row r="11" spans="1:20" ht="13.5" customHeight="1">
      <c r="A11" s="125" t="s">
        <v>368</v>
      </c>
      <c r="B11" s="122">
        <v>10103</v>
      </c>
      <c r="C11" s="123" t="s">
        <v>161</v>
      </c>
      <c r="D11" s="124" t="s">
        <v>164</v>
      </c>
      <c r="E11" s="123" t="s">
        <v>165</v>
      </c>
      <c r="F11" s="123" t="s">
        <v>162</v>
      </c>
      <c r="G11" s="26">
        <v>1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83"/>
      <c r="T11" s="43">
        <f t="shared" si="0"/>
        <v>1</v>
      </c>
    </row>
    <row r="12" spans="1:20" ht="12.75">
      <c r="A12" s="125" t="s">
        <v>368</v>
      </c>
      <c r="B12" s="122" t="s">
        <v>166</v>
      </c>
      <c r="C12" s="123" t="s">
        <v>155</v>
      </c>
      <c r="D12" s="124" t="s">
        <v>152</v>
      </c>
      <c r="E12" s="123" t="s">
        <v>167</v>
      </c>
      <c r="F12" s="123" t="s">
        <v>156</v>
      </c>
      <c r="G12" s="26">
        <v>1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83"/>
      <c r="T12" s="43">
        <f t="shared" si="0"/>
        <v>1</v>
      </c>
    </row>
    <row r="13" spans="1:20" ht="12.75">
      <c r="A13" s="125" t="s">
        <v>368</v>
      </c>
      <c r="B13" s="122" t="s">
        <v>166</v>
      </c>
      <c r="C13" s="123" t="s">
        <v>157</v>
      </c>
      <c r="D13" s="124" t="s">
        <v>152</v>
      </c>
      <c r="E13" s="123" t="s">
        <v>167</v>
      </c>
      <c r="F13" s="123" t="s">
        <v>158</v>
      </c>
      <c r="G13" s="26">
        <v>1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83"/>
      <c r="T13" s="43">
        <f t="shared" si="0"/>
        <v>1</v>
      </c>
    </row>
    <row r="14" spans="1:20" ht="12.75">
      <c r="A14" s="125" t="s">
        <v>368</v>
      </c>
      <c r="B14" s="122" t="s">
        <v>166</v>
      </c>
      <c r="C14" s="123" t="s">
        <v>159</v>
      </c>
      <c r="D14" s="124" t="s">
        <v>152</v>
      </c>
      <c r="E14" s="123" t="s">
        <v>167</v>
      </c>
      <c r="F14" s="123" t="s">
        <v>160</v>
      </c>
      <c r="G14" s="26">
        <v>1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83"/>
      <c r="T14" s="43">
        <f t="shared" si="0"/>
        <v>1</v>
      </c>
    </row>
    <row r="15" spans="1:20" ht="12.75">
      <c r="A15" s="125" t="s">
        <v>368</v>
      </c>
      <c r="B15" s="122" t="s">
        <v>166</v>
      </c>
      <c r="C15" s="123" t="s">
        <v>161</v>
      </c>
      <c r="D15" s="124" t="s">
        <v>152</v>
      </c>
      <c r="E15" s="123" t="s">
        <v>167</v>
      </c>
      <c r="F15" s="123" t="s">
        <v>162</v>
      </c>
      <c r="G15" s="26">
        <v>1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83"/>
      <c r="T15" s="43">
        <f t="shared" si="0"/>
        <v>1</v>
      </c>
    </row>
    <row r="16" spans="1:20" ht="12.75">
      <c r="A16" s="125" t="s">
        <v>368</v>
      </c>
      <c r="B16" s="122" t="s">
        <v>168</v>
      </c>
      <c r="C16" s="123" t="s">
        <v>151</v>
      </c>
      <c r="D16" s="124" t="s">
        <v>152</v>
      </c>
      <c r="E16" s="123" t="s">
        <v>169</v>
      </c>
      <c r="F16" s="123" t="s">
        <v>154</v>
      </c>
      <c r="G16" s="26">
        <v>1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83"/>
      <c r="T16" s="43">
        <f t="shared" si="0"/>
        <v>1</v>
      </c>
    </row>
    <row r="17" spans="1:20" ht="12.75">
      <c r="A17" s="125" t="s">
        <v>368</v>
      </c>
      <c r="B17" s="122" t="s">
        <v>168</v>
      </c>
      <c r="C17" s="123" t="s">
        <v>155</v>
      </c>
      <c r="D17" s="124" t="s">
        <v>152</v>
      </c>
      <c r="E17" s="123" t="s">
        <v>169</v>
      </c>
      <c r="F17" s="123" t="s">
        <v>156</v>
      </c>
      <c r="G17" s="26">
        <v>1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83"/>
      <c r="T17" s="43">
        <f t="shared" si="0"/>
        <v>1</v>
      </c>
    </row>
    <row r="18" spans="1:20" ht="12.75">
      <c r="A18" s="125" t="s">
        <v>368</v>
      </c>
      <c r="B18" s="122" t="s">
        <v>168</v>
      </c>
      <c r="C18" s="123" t="s">
        <v>157</v>
      </c>
      <c r="D18" s="124" t="s">
        <v>152</v>
      </c>
      <c r="E18" s="123" t="s">
        <v>169</v>
      </c>
      <c r="F18" s="123" t="s">
        <v>158</v>
      </c>
      <c r="G18" s="26">
        <v>1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83"/>
      <c r="T18" s="43">
        <f t="shared" si="0"/>
        <v>1</v>
      </c>
    </row>
    <row r="19" spans="1:20" ht="12.75">
      <c r="A19" s="125" t="s">
        <v>368</v>
      </c>
      <c r="B19" s="122" t="s">
        <v>168</v>
      </c>
      <c r="C19" s="123" t="s">
        <v>159</v>
      </c>
      <c r="D19" s="124" t="s">
        <v>152</v>
      </c>
      <c r="E19" s="123" t="s">
        <v>169</v>
      </c>
      <c r="F19" s="123" t="s">
        <v>160</v>
      </c>
      <c r="G19" s="26">
        <v>1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83"/>
      <c r="T19" s="43">
        <f aca="true" t="shared" si="1" ref="T19:T34">SUM(G19:S19)</f>
        <v>1</v>
      </c>
    </row>
    <row r="20" spans="1:20" ht="12.75">
      <c r="A20" s="125" t="s">
        <v>368</v>
      </c>
      <c r="B20" s="122" t="s">
        <v>168</v>
      </c>
      <c r="C20" s="123" t="s">
        <v>161</v>
      </c>
      <c r="D20" s="124" t="s">
        <v>152</v>
      </c>
      <c r="E20" s="123" t="s">
        <v>169</v>
      </c>
      <c r="F20" s="123" t="s">
        <v>162</v>
      </c>
      <c r="G20" s="26">
        <v>1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83"/>
      <c r="T20" s="43">
        <f t="shared" si="1"/>
        <v>1</v>
      </c>
    </row>
    <row r="21" spans="1:20" ht="12.75">
      <c r="A21" s="125" t="s">
        <v>368</v>
      </c>
      <c r="B21" s="122" t="s">
        <v>170</v>
      </c>
      <c r="C21" s="123" t="s">
        <v>155</v>
      </c>
      <c r="D21" s="123" t="s">
        <v>156</v>
      </c>
      <c r="E21" s="123" t="s">
        <v>171</v>
      </c>
      <c r="F21" s="123" t="s">
        <v>156</v>
      </c>
      <c r="G21" s="26">
        <v>1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83"/>
      <c r="T21" s="43">
        <f t="shared" si="1"/>
        <v>1</v>
      </c>
    </row>
    <row r="22" spans="1:20" ht="12.75">
      <c r="A22" s="125" t="s">
        <v>368</v>
      </c>
      <c r="B22" s="122" t="s">
        <v>170</v>
      </c>
      <c r="C22" s="123" t="s">
        <v>157</v>
      </c>
      <c r="D22" s="123" t="s">
        <v>158</v>
      </c>
      <c r="E22" s="123" t="s">
        <v>171</v>
      </c>
      <c r="F22" s="123" t="s">
        <v>158</v>
      </c>
      <c r="G22" s="26">
        <v>1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83"/>
      <c r="T22" s="43">
        <f t="shared" si="1"/>
        <v>1</v>
      </c>
    </row>
    <row r="23" spans="1:20" ht="12.75">
      <c r="A23" s="125" t="s">
        <v>368</v>
      </c>
      <c r="B23" s="122" t="s">
        <v>170</v>
      </c>
      <c r="C23" s="123" t="s">
        <v>159</v>
      </c>
      <c r="D23" s="123" t="s">
        <v>160</v>
      </c>
      <c r="E23" s="123" t="s">
        <v>171</v>
      </c>
      <c r="F23" s="123" t="s">
        <v>160</v>
      </c>
      <c r="G23" s="26">
        <v>1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3"/>
      <c r="T23" s="43">
        <f t="shared" si="1"/>
        <v>1</v>
      </c>
    </row>
    <row r="24" spans="1:20" ht="12.75">
      <c r="A24" s="125" t="s">
        <v>368</v>
      </c>
      <c r="B24" s="122" t="s">
        <v>170</v>
      </c>
      <c r="C24" s="123" t="s">
        <v>161</v>
      </c>
      <c r="D24" s="123" t="s">
        <v>162</v>
      </c>
      <c r="E24" s="123" t="s">
        <v>171</v>
      </c>
      <c r="F24" s="123" t="s">
        <v>162</v>
      </c>
      <c r="G24" s="26">
        <v>1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3"/>
      <c r="T24" s="43">
        <f t="shared" si="1"/>
        <v>1</v>
      </c>
    </row>
    <row r="25" spans="1:20" ht="12.75">
      <c r="A25" s="125" t="s">
        <v>368</v>
      </c>
      <c r="B25" s="122" t="s">
        <v>170</v>
      </c>
      <c r="C25" s="123" t="s">
        <v>172</v>
      </c>
      <c r="D25" s="123" t="s">
        <v>173</v>
      </c>
      <c r="E25" s="123" t="s">
        <v>171</v>
      </c>
      <c r="F25" s="123" t="s">
        <v>154</v>
      </c>
      <c r="G25" s="26">
        <v>1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83"/>
      <c r="T25" s="43">
        <f t="shared" si="1"/>
        <v>1</v>
      </c>
    </row>
    <row r="26" spans="1:20" ht="12.75">
      <c r="A26" s="125" t="s">
        <v>368</v>
      </c>
      <c r="B26" s="122" t="s">
        <v>174</v>
      </c>
      <c r="C26" s="123" t="s">
        <v>175</v>
      </c>
      <c r="D26" s="124" t="s">
        <v>152</v>
      </c>
      <c r="E26" s="123" t="s">
        <v>176</v>
      </c>
      <c r="F26" s="123" t="s">
        <v>154</v>
      </c>
      <c r="G26" s="26">
        <v>1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83"/>
      <c r="T26" s="43">
        <f t="shared" si="1"/>
        <v>1</v>
      </c>
    </row>
    <row r="27" spans="1:20" ht="12.75">
      <c r="A27" s="125" t="s">
        <v>368</v>
      </c>
      <c r="B27" s="122" t="s">
        <v>177</v>
      </c>
      <c r="C27" s="123" t="s">
        <v>175</v>
      </c>
      <c r="D27" s="124" t="s">
        <v>152</v>
      </c>
      <c r="E27" s="123" t="s">
        <v>178</v>
      </c>
      <c r="F27" s="123" t="s">
        <v>154</v>
      </c>
      <c r="G27" s="26">
        <v>1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83"/>
      <c r="T27" s="43">
        <f t="shared" si="1"/>
        <v>1</v>
      </c>
    </row>
    <row r="28" spans="1:20" ht="12.75">
      <c r="A28" s="125" t="s">
        <v>368</v>
      </c>
      <c r="B28" s="122" t="s">
        <v>179</v>
      </c>
      <c r="C28" s="123" t="s">
        <v>151</v>
      </c>
      <c r="D28" s="124" t="s">
        <v>152</v>
      </c>
      <c r="E28" s="123" t="s">
        <v>180</v>
      </c>
      <c r="F28" s="123" t="s">
        <v>154</v>
      </c>
      <c r="G28" s="26">
        <v>1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83"/>
      <c r="T28" s="43">
        <f t="shared" si="1"/>
        <v>1</v>
      </c>
    </row>
    <row r="29" spans="1:20" ht="12.75">
      <c r="A29" s="125" t="s">
        <v>368</v>
      </c>
      <c r="B29" s="122" t="s">
        <v>179</v>
      </c>
      <c r="C29" s="123" t="s">
        <v>155</v>
      </c>
      <c r="D29" s="124" t="s">
        <v>152</v>
      </c>
      <c r="E29" s="123" t="s">
        <v>180</v>
      </c>
      <c r="F29" s="123" t="s">
        <v>156</v>
      </c>
      <c r="G29" s="26">
        <v>1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83"/>
      <c r="T29" s="43">
        <f t="shared" si="1"/>
        <v>1</v>
      </c>
    </row>
    <row r="30" spans="1:20" ht="12.75">
      <c r="A30" s="125" t="s">
        <v>368</v>
      </c>
      <c r="B30" s="122" t="s">
        <v>179</v>
      </c>
      <c r="C30" s="123" t="s">
        <v>157</v>
      </c>
      <c r="D30" s="124" t="s">
        <v>152</v>
      </c>
      <c r="E30" s="123" t="s">
        <v>180</v>
      </c>
      <c r="F30" s="123" t="s">
        <v>158</v>
      </c>
      <c r="G30" s="26">
        <v>1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83"/>
      <c r="T30" s="43">
        <f t="shared" si="1"/>
        <v>1</v>
      </c>
    </row>
    <row r="31" spans="1:20" ht="12.75">
      <c r="A31" s="125" t="s">
        <v>368</v>
      </c>
      <c r="B31" s="122" t="s">
        <v>179</v>
      </c>
      <c r="C31" s="123" t="s">
        <v>159</v>
      </c>
      <c r="D31" s="124" t="s">
        <v>152</v>
      </c>
      <c r="E31" s="123" t="s">
        <v>180</v>
      </c>
      <c r="F31" s="123" t="s">
        <v>160</v>
      </c>
      <c r="G31" s="26">
        <v>1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83"/>
      <c r="T31" s="43">
        <f t="shared" si="1"/>
        <v>1</v>
      </c>
    </row>
    <row r="32" spans="1:20" ht="12.75">
      <c r="A32" s="125" t="s">
        <v>368</v>
      </c>
      <c r="B32" s="122" t="s">
        <v>179</v>
      </c>
      <c r="C32" s="123" t="s">
        <v>181</v>
      </c>
      <c r="D32" s="124" t="s">
        <v>152</v>
      </c>
      <c r="E32" s="123" t="s">
        <v>180</v>
      </c>
      <c r="F32" s="123" t="s">
        <v>182</v>
      </c>
      <c r="G32" s="26">
        <v>1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83"/>
      <c r="T32" s="43">
        <f t="shared" si="1"/>
        <v>1</v>
      </c>
    </row>
    <row r="33" spans="1:20" ht="12.75">
      <c r="A33" s="125" t="s">
        <v>368</v>
      </c>
      <c r="B33" s="122" t="s">
        <v>183</v>
      </c>
      <c r="C33" s="123" t="s">
        <v>184</v>
      </c>
      <c r="D33" s="123" t="s">
        <v>185</v>
      </c>
      <c r="E33" s="124" t="s">
        <v>186</v>
      </c>
      <c r="F33" s="123" t="s">
        <v>154</v>
      </c>
      <c r="G33" s="26">
        <v>1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83"/>
      <c r="T33" s="43">
        <f t="shared" si="1"/>
        <v>1</v>
      </c>
    </row>
    <row r="34" spans="1:20" ht="12.75">
      <c r="A34" s="125" t="s">
        <v>368</v>
      </c>
      <c r="B34" s="122" t="s">
        <v>183</v>
      </c>
      <c r="C34" s="123" t="s">
        <v>172</v>
      </c>
      <c r="D34" s="123" t="s">
        <v>173</v>
      </c>
      <c r="E34" s="124" t="s">
        <v>186</v>
      </c>
      <c r="F34" s="123" t="s">
        <v>154</v>
      </c>
      <c r="G34" s="26">
        <v>1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83"/>
      <c r="T34" s="43">
        <f t="shared" si="1"/>
        <v>1</v>
      </c>
    </row>
    <row r="35" spans="1:20" ht="12.75">
      <c r="A35" s="125" t="s">
        <v>368</v>
      </c>
      <c r="B35" s="122">
        <v>10129</v>
      </c>
      <c r="C35" s="123" t="s">
        <v>184</v>
      </c>
      <c r="D35" s="124" t="s">
        <v>187</v>
      </c>
      <c r="E35" s="123" t="s">
        <v>188</v>
      </c>
      <c r="F35" s="123" t="s">
        <v>154</v>
      </c>
      <c r="G35" s="26">
        <v>1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83"/>
      <c r="T35" s="43">
        <f aca="true" t="shared" si="2" ref="T35:T50">SUM(G35:S35)</f>
        <v>1</v>
      </c>
    </row>
    <row r="36" spans="1:20" ht="12.75">
      <c r="A36" s="125" t="s">
        <v>368</v>
      </c>
      <c r="B36" s="122" t="s">
        <v>189</v>
      </c>
      <c r="C36" s="123" t="s">
        <v>175</v>
      </c>
      <c r="D36" s="124" t="s">
        <v>152</v>
      </c>
      <c r="E36" s="123" t="s">
        <v>190</v>
      </c>
      <c r="F36" s="123" t="s">
        <v>154</v>
      </c>
      <c r="G36" s="26">
        <v>1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83"/>
      <c r="T36" s="43">
        <f t="shared" si="2"/>
        <v>1</v>
      </c>
    </row>
    <row r="37" spans="1:20" ht="12.75">
      <c r="A37" s="125" t="s">
        <v>368</v>
      </c>
      <c r="B37" s="122" t="s">
        <v>191</v>
      </c>
      <c r="C37" s="123" t="s">
        <v>175</v>
      </c>
      <c r="D37" s="124" t="s">
        <v>152</v>
      </c>
      <c r="E37" s="123" t="s">
        <v>192</v>
      </c>
      <c r="F37" s="123" t="s">
        <v>154</v>
      </c>
      <c r="G37" s="26">
        <v>1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83"/>
      <c r="T37" s="43">
        <f t="shared" si="2"/>
        <v>1</v>
      </c>
    </row>
    <row r="38" spans="1:20" ht="12.75">
      <c r="A38" s="125" t="s">
        <v>368</v>
      </c>
      <c r="B38" s="122" t="s">
        <v>193</v>
      </c>
      <c r="C38" s="123" t="s">
        <v>175</v>
      </c>
      <c r="D38" s="124" t="s">
        <v>152</v>
      </c>
      <c r="E38" s="123" t="s">
        <v>194</v>
      </c>
      <c r="F38" s="123" t="s">
        <v>154</v>
      </c>
      <c r="G38" s="26">
        <v>1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83"/>
      <c r="T38" s="43">
        <f t="shared" si="2"/>
        <v>1</v>
      </c>
    </row>
    <row r="39" spans="1:20" ht="12.75">
      <c r="A39" s="125" t="s">
        <v>368</v>
      </c>
      <c r="B39" s="122" t="s">
        <v>195</v>
      </c>
      <c r="C39" s="123" t="s">
        <v>175</v>
      </c>
      <c r="D39" s="124" t="s">
        <v>196</v>
      </c>
      <c r="E39" s="123" t="s">
        <v>197</v>
      </c>
      <c r="F39" s="123" t="s">
        <v>154</v>
      </c>
      <c r="G39" s="26">
        <v>1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83"/>
      <c r="T39" s="43">
        <f t="shared" si="2"/>
        <v>1</v>
      </c>
    </row>
    <row r="40" spans="1:20" ht="12.75">
      <c r="A40" s="125" t="s">
        <v>368</v>
      </c>
      <c r="B40" s="122">
        <v>10203</v>
      </c>
      <c r="C40" s="123" t="s">
        <v>157</v>
      </c>
      <c r="D40" s="124" t="s">
        <v>198</v>
      </c>
      <c r="E40" s="123" t="s">
        <v>199</v>
      </c>
      <c r="F40" s="123" t="s">
        <v>158</v>
      </c>
      <c r="G40" s="26">
        <v>1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83"/>
      <c r="T40" s="43">
        <f t="shared" si="2"/>
        <v>1</v>
      </c>
    </row>
    <row r="41" spans="1:20" ht="12.75">
      <c r="A41" s="125" t="s">
        <v>368</v>
      </c>
      <c r="B41" s="122">
        <v>10204</v>
      </c>
      <c r="C41" s="123" t="s">
        <v>157</v>
      </c>
      <c r="D41" s="124" t="s">
        <v>198</v>
      </c>
      <c r="E41" s="123" t="s">
        <v>200</v>
      </c>
      <c r="F41" s="123" t="s">
        <v>158</v>
      </c>
      <c r="G41" s="26">
        <v>1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83"/>
      <c r="T41" s="43">
        <f t="shared" si="2"/>
        <v>1</v>
      </c>
    </row>
    <row r="42" spans="1:20" ht="12.75">
      <c r="A42" s="125" t="s">
        <v>368</v>
      </c>
      <c r="B42" s="122">
        <v>10205</v>
      </c>
      <c r="C42" s="123" t="s">
        <v>157</v>
      </c>
      <c r="D42" s="124" t="s">
        <v>198</v>
      </c>
      <c r="E42" s="123" t="s">
        <v>201</v>
      </c>
      <c r="F42" s="123" t="s">
        <v>158</v>
      </c>
      <c r="G42" s="26">
        <v>1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83"/>
      <c r="T42" s="43">
        <f t="shared" si="2"/>
        <v>1</v>
      </c>
    </row>
    <row r="43" spans="1:20" ht="12.75">
      <c r="A43" s="125" t="s">
        <v>368</v>
      </c>
      <c r="B43" s="122">
        <v>10206</v>
      </c>
      <c r="C43" s="123" t="s">
        <v>157</v>
      </c>
      <c r="D43" s="124" t="s">
        <v>198</v>
      </c>
      <c r="E43" s="123" t="s">
        <v>202</v>
      </c>
      <c r="F43" s="123" t="s">
        <v>158</v>
      </c>
      <c r="G43" s="26">
        <v>1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83"/>
      <c r="T43" s="43">
        <f t="shared" si="2"/>
        <v>1</v>
      </c>
    </row>
    <row r="44" spans="1:20" ht="12.75">
      <c r="A44" s="125" t="s">
        <v>368</v>
      </c>
      <c r="B44" s="122">
        <v>10803</v>
      </c>
      <c r="C44" s="123" t="s">
        <v>157</v>
      </c>
      <c r="D44" s="124" t="s">
        <v>203</v>
      </c>
      <c r="E44" s="123" t="s">
        <v>199</v>
      </c>
      <c r="F44" s="123" t="s">
        <v>158</v>
      </c>
      <c r="G44" s="26">
        <v>1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83"/>
      <c r="T44" s="43">
        <f t="shared" si="2"/>
        <v>1</v>
      </c>
    </row>
    <row r="45" spans="1:20" ht="12.75">
      <c r="A45" s="125" t="s">
        <v>368</v>
      </c>
      <c r="B45" s="122">
        <v>10804</v>
      </c>
      <c r="C45" s="123" t="s">
        <v>157</v>
      </c>
      <c r="D45" s="124" t="s">
        <v>203</v>
      </c>
      <c r="E45" s="123" t="s">
        <v>200</v>
      </c>
      <c r="F45" s="123" t="s">
        <v>158</v>
      </c>
      <c r="G45" s="26">
        <v>1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83"/>
      <c r="T45" s="43">
        <f t="shared" si="2"/>
        <v>1</v>
      </c>
    </row>
    <row r="46" spans="1:20" ht="12.75">
      <c r="A46" s="125" t="s">
        <v>368</v>
      </c>
      <c r="B46" s="122">
        <v>10805</v>
      </c>
      <c r="C46" s="123" t="s">
        <v>157</v>
      </c>
      <c r="D46" s="124" t="s">
        <v>203</v>
      </c>
      <c r="E46" s="123" t="s">
        <v>201</v>
      </c>
      <c r="F46" s="123" t="s">
        <v>158</v>
      </c>
      <c r="G46" s="26">
        <v>1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83"/>
      <c r="T46" s="43">
        <f t="shared" si="2"/>
        <v>1</v>
      </c>
    </row>
    <row r="47" spans="1:20" ht="12.75">
      <c r="A47" s="125" t="s">
        <v>368</v>
      </c>
      <c r="B47" s="122">
        <v>10806</v>
      </c>
      <c r="C47" s="123" t="s">
        <v>157</v>
      </c>
      <c r="D47" s="124" t="s">
        <v>203</v>
      </c>
      <c r="E47" s="123" t="s">
        <v>202</v>
      </c>
      <c r="F47" s="123" t="s">
        <v>158</v>
      </c>
      <c r="G47" s="26">
        <v>1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83"/>
      <c r="T47" s="43">
        <f t="shared" si="2"/>
        <v>1</v>
      </c>
    </row>
    <row r="48" spans="1:20" ht="12.75">
      <c r="A48" s="125" t="s">
        <v>368</v>
      </c>
      <c r="B48" s="122">
        <v>10903</v>
      </c>
      <c r="C48" s="123" t="s">
        <v>157</v>
      </c>
      <c r="D48" s="124" t="s">
        <v>204</v>
      </c>
      <c r="E48" s="123" t="s">
        <v>199</v>
      </c>
      <c r="F48" s="123" t="s">
        <v>158</v>
      </c>
      <c r="G48" s="26">
        <v>1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83"/>
      <c r="T48" s="43">
        <f t="shared" si="2"/>
        <v>1</v>
      </c>
    </row>
    <row r="49" spans="1:20" ht="12.75">
      <c r="A49" s="125" t="s">
        <v>368</v>
      </c>
      <c r="B49" s="122">
        <v>10904</v>
      </c>
      <c r="C49" s="123" t="s">
        <v>157</v>
      </c>
      <c r="D49" s="124" t="s">
        <v>204</v>
      </c>
      <c r="E49" s="123" t="s">
        <v>200</v>
      </c>
      <c r="F49" s="123" t="s">
        <v>158</v>
      </c>
      <c r="G49" s="26">
        <v>1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83"/>
      <c r="T49" s="43">
        <f t="shared" si="2"/>
        <v>1</v>
      </c>
    </row>
    <row r="50" spans="1:20" ht="12.75">
      <c r="A50" s="125" t="s">
        <v>368</v>
      </c>
      <c r="B50" s="122">
        <v>10905</v>
      </c>
      <c r="C50" s="123" t="s">
        <v>157</v>
      </c>
      <c r="D50" s="124" t="s">
        <v>204</v>
      </c>
      <c r="E50" s="123" t="s">
        <v>201</v>
      </c>
      <c r="F50" s="123" t="s">
        <v>158</v>
      </c>
      <c r="G50" s="26">
        <v>1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83"/>
      <c r="T50" s="43">
        <f t="shared" si="2"/>
        <v>1</v>
      </c>
    </row>
    <row r="51" spans="1:20" ht="12.75">
      <c r="A51" s="125" t="s">
        <v>368</v>
      </c>
      <c r="B51" s="122">
        <v>10906</v>
      </c>
      <c r="C51" s="123" t="s">
        <v>157</v>
      </c>
      <c r="D51" s="124" t="s">
        <v>204</v>
      </c>
      <c r="E51" s="123" t="s">
        <v>202</v>
      </c>
      <c r="F51" s="123" t="s">
        <v>158</v>
      </c>
      <c r="G51" s="26">
        <v>1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83"/>
      <c r="T51" s="43">
        <f aca="true" t="shared" si="3" ref="T51:T66">SUM(G51:S51)</f>
        <v>1</v>
      </c>
    </row>
    <row r="52" spans="1:20" ht="12.75">
      <c r="A52" s="125" t="s">
        <v>368</v>
      </c>
      <c r="B52" s="122">
        <v>11003</v>
      </c>
      <c r="C52" s="123" t="s">
        <v>157</v>
      </c>
      <c r="D52" s="124" t="s">
        <v>205</v>
      </c>
      <c r="E52" s="123" t="s">
        <v>199</v>
      </c>
      <c r="F52" s="123" t="s">
        <v>158</v>
      </c>
      <c r="G52" s="26">
        <v>1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83"/>
      <c r="T52" s="43">
        <f t="shared" si="3"/>
        <v>1</v>
      </c>
    </row>
    <row r="53" spans="1:20" ht="12.75">
      <c r="A53" s="125" t="s">
        <v>368</v>
      </c>
      <c r="B53" s="122">
        <v>11004</v>
      </c>
      <c r="C53" s="123" t="s">
        <v>157</v>
      </c>
      <c r="D53" s="124" t="s">
        <v>205</v>
      </c>
      <c r="E53" s="123" t="s">
        <v>200</v>
      </c>
      <c r="F53" s="123" t="s">
        <v>158</v>
      </c>
      <c r="G53" s="26">
        <v>1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83"/>
      <c r="T53" s="43">
        <f t="shared" si="3"/>
        <v>1</v>
      </c>
    </row>
    <row r="54" spans="1:20" ht="12.75">
      <c r="A54" s="125" t="s">
        <v>368</v>
      </c>
      <c r="B54" s="122">
        <v>11005</v>
      </c>
      <c r="C54" s="123" t="s">
        <v>157</v>
      </c>
      <c r="D54" s="124" t="s">
        <v>205</v>
      </c>
      <c r="E54" s="123" t="s">
        <v>201</v>
      </c>
      <c r="F54" s="123" t="s">
        <v>158</v>
      </c>
      <c r="G54" s="26">
        <v>1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83"/>
      <c r="T54" s="43">
        <f t="shared" si="3"/>
        <v>1</v>
      </c>
    </row>
    <row r="55" spans="1:20" ht="12.75">
      <c r="A55" s="125" t="s">
        <v>368</v>
      </c>
      <c r="B55" s="122">
        <v>11006</v>
      </c>
      <c r="C55" s="123" t="s">
        <v>157</v>
      </c>
      <c r="D55" s="124" t="s">
        <v>205</v>
      </c>
      <c r="E55" s="123" t="s">
        <v>202</v>
      </c>
      <c r="F55" s="123" t="s">
        <v>158</v>
      </c>
      <c r="G55" s="26">
        <v>1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83"/>
      <c r="T55" s="43">
        <f t="shared" si="3"/>
        <v>1</v>
      </c>
    </row>
    <row r="56" spans="1:20" ht="12.75">
      <c r="A56" s="125" t="s">
        <v>368</v>
      </c>
      <c r="B56" s="122">
        <v>11203</v>
      </c>
      <c r="C56" s="123" t="s">
        <v>157</v>
      </c>
      <c r="D56" s="124" t="s">
        <v>206</v>
      </c>
      <c r="E56" s="123" t="s">
        <v>199</v>
      </c>
      <c r="F56" s="123" t="s">
        <v>158</v>
      </c>
      <c r="G56" s="26">
        <v>1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83"/>
      <c r="T56" s="43">
        <f t="shared" si="3"/>
        <v>1</v>
      </c>
    </row>
    <row r="57" spans="1:20" ht="12.75">
      <c r="A57" s="125" t="s">
        <v>368</v>
      </c>
      <c r="B57" s="122">
        <v>11204</v>
      </c>
      <c r="C57" s="123" t="s">
        <v>157</v>
      </c>
      <c r="D57" s="124" t="s">
        <v>206</v>
      </c>
      <c r="E57" s="123" t="s">
        <v>200</v>
      </c>
      <c r="F57" s="123" t="s">
        <v>158</v>
      </c>
      <c r="G57" s="26">
        <v>1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83"/>
      <c r="T57" s="43">
        <f t="shared" si="3"/>
        <v>1</v>
      </c>
    </row>
    <row r="58" spans="1:20" ht="12.75">
      <c r="A58" s="125" t="s">
        <v>368</v>
      </c>
      <c r="B58" s="122">
        <v>11205</v>
      </c>
      <c r="C58" s="123" t="s">
        <v>157</v>
      </c>
      <c r="D58" s="124" t="s">
        <v>206</v>
      </c>
      <c r="E58" s="123" t="s">
        <v>201</v>
      </c>
      <c r="F58" s="123" t="s">
        <v>158</v>
      </c>
      <c r="G58" s="26">
        <v>1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83"/>
      <c r="T58" s="43">
        <f t="shared" si="3"/>
        <v>1</v>
      </c>
    </row>
    <row r="59" spans="1:20" ht="12.75">
      <c r="A59" s="125" t="s">
        <v>368</v>
      </c>
      <c r="B59" s="122">
        <v>11206</v>
      </c>
      <c r="C59" s="123" t="s">
        <v>157</v>
      </c>
      <c r="D59" s="124" t="s">
        <v>206</v>
      </c>
      <c r="E59" s="123" t="s">
        <v>202</v>
      </c>
      <c r="F59" s="123" t="s">
        <v>158</v>
      </c>
      <c r="G59" s="26">
        <v>1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83"/>
      <c r="T59" s="43">
        <f t="shared" si="3"/>
        <v>1</v>
      </c>
    </row>
    <row r="60" spans="1:20" ht="12.75">
      <c r="A60" s="125" t="s">
        <v>368</v>
      </c>
      <c r="B60" s="122">
        <v>11603</v>
      </c>
      <c r="C60" s="123" t="s">
        <v>157</v>
      </c>
      <c r="D60" s="124" t="s">
        <v>207</v>
      </c>
      <c r="E60" s="123" t="s">
        <v>199</v>
      </c>
      <c r="F60" s="123" t="s">
        <v>158</v>
      </c>
      <c r="G60" s="26">
        <v>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83"/>
      <c r="T60" s="43">
        <f t="shared" si="3"/>
        <v>1</v>
      </c>
    </row>
    <row r="61" spans="1:20" ht="12.75">
      <c r="A61" s="125" t="s">
        <v>368</v>
      </c>
      <c r="B61" s="122">
        <v>11604</v>
      </c>
      <c r="C61" s="123" t="s">
        <v>157</v>
      </c>
      <c r="D61" s="124" t="s">
        <v>207</v>
      </c>
      <c r="E61" s="123" t="s">
        <v>200</v>
      </c>
      <c r="F61" s="123" t="s">
        <v>158</v>
      </c>
      <c r="G61" s="26">
        <v>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83"/>
      <c r="T61" s="43">
        <f t="shared" si="3"/>
        <v>1</v>
      </c>
    </row>
    <row r="62" spans="1:20" ht="12.75">
      <c r="A62" s="125" t="s">
        <v>368</v>
      </c>
      <c r="B62" s="122">
        <v>11605</v>
      </c>
      <c r="C62" s="123" t="s">
        <v>157</v>
      </c>
      <c r="D62" s="124" t="s">
        <v>207</v>
      </c>
      <c r="E62" s="123" t="s">
        <v>201</v>
      </c>
      <c r="F62" s="123" t="s">
        <v>158</v>
      </c>
      <c r="G62" s="26">
        <v>1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83"/>
      <c r="T62" s="43">
        <f t="shared" si="3"/>
        <v>1</v>
      </c>
    </row>
    <row r="63" spans="1:20" ht="12.75">
      <c r="A63" s="125" t="s">
        <v>368</v>
      </c>
      <c r="B63" s="122">
        <v>11606</v>
      </c>
      <c r="C63" s="123" t="s">
        <v>157</v>
      </c>
      <c r="D63" s="124" t="s">
        <v>207</v>
      </c>
      <c r="E63" s="123" t="s">
        <v>202</v>
      </c>
      <c r="F63" s="123" t="s">
        <v>158</v>
      </c>
      <c r="G63" s="26">
        <v>1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83"/>
      <c r="T63" s="43">
        <f t="shared" si="3"/>
        <v>1</v>
      </c>
    </row>
    <row r="64" spans="1:20" ht="12.75">
      <c r="A64" s="125" t="s">
        <v>368</v>
      </c>
      <c r="B64" s="122">
        <v>11903</v>
      </c>
      <c r="C64" s="123" t="s">
        <v>155</v>
      </c>
      <c r="D64" s="124" t="s">
        <v>208</v>
      </c>
      <c r="E64" s="123" t="s">
        <v>199</v>
      </c>
      <c r="F64" s="123" t="s">
        <v>156</v>
      </c>
      <c r="G64" s="26">
        <v>1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83"/>
      <c r="T64" s="43">
        <f t="shared" si="3"/>
        <v>1</v>
      </c>
    </row>
    <row r="65" spans="1:20" ht="12.75">
      <c r="A65" s="125" t="s">
        <v>368</v>
      </c>
      <c r="B65" s="122">
        <v>11904</v>
      </c>
      <c r="C65" s="123" t="s">
        <v>155</v>
      </c>
      <c r="D65" s="124" t="s">
        <v>208</v>
      </c>
      <c r="E65" s="123" t="s">
        <v>200</v>
      </c>
      <c r="F65" s="123" t="s">
        <v>156</v>
      </c>
      <c r="G65" s="26">
        <v>1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83"/>
      <c r="T65" s="43">
        <f t="shared" si="3"/>
        <v>1</v>
      </c>
    </row>
    <row r="66" spans="1:20" ht="12.75">
      <c r="A66" s="125" t="s">
        <v>368</v>
      </c>
      <c r="B66" s="122">
        <v>11905</v>
      </c>
      <c r="C66" s="123" t="s">
        <v>155</v>
      </c>
      <c r="D66" s="124" t="s">
        <v>208</v>
      </c>
      <c r="E66" s="123" t="s">
        <v>201</v>
      </c>
      <c r="F66" s="123" t="s">
        <v>156</v>
      </c>
      <c r="G66" s="26">
        <v>1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83"/>
      <c r="T66" s="43">
        <f t="shared" si="3"/>
        <v>1</v>
      </c>
    </row>
    <row r="67" spans="1:20" ht="12.75">
      <c r="A67" s="125" t="s">
        <v>368</v>
      </c>
      <c r="B67" s="122">
        <v>11906</v>
      </c>
      <c r="C67" s="123" t="s">
        <v>155</v>
      </c>
      <c r="D67" s="124" t="s">
        <v>208</v>
      </c>
      <c r="E67" s="123" t="s">
        <v>202</v>
      </c>
      <c r="F67" s="123" t="s">
        <v>156</v>
      </c>
      <c r="G67" s="26">
        <v>1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83"/>
      <c r="T67" s="43">
        <f aca="true" t="shared" si="4" ref="T67:T82">SUM(G67:S67)</f>
        <v>1</v>
      </c>
    </row>
    <row r="68" spans="1:20" ht="12.75">
      <c r="A68" s="125" t="s">
        <v>368</v>
      </c>
      <c r="B68" s="122">
        <v>12203</v>
      </c>
      <c r="C68" s="123" t="s">
        <v>157</v>
      </c>
      <c r="D68" s="124" t="s">
        <v>209</v>
      </c>
      <c r="E68" s="123" t="s">
        <v>199</v>
      </c>
      <c r="F68" s="123" t="s">
        <v>158</v>
      </c>
      <c r="G68" s="26">
        <v>1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83"/>
      <c r="T68" s="43">
        <f t="shared" si="4"/>
        <v>1</v>
      </c>
    </row>
    <row r="69" spans="1:20" ht="12.75">
      <c r="A69" s="125" t="s">
        <v>368</v>
      </c>
      <c r="B69" s="122">
        <v>12204</v>
      </c>
      <c r="C69" s="123" t="s">
        <v>157</v>
      </c>
      <c r="D69" s="124" t="s">
        <v>209</v>
      </c>
      <c r="E69" s="123" t="s">
        <v>200</v>
      </c>
      <c r="F69" s="123" t="s">
        <v>158</v>
      </c>
      <c r="G69" s="26">
        <v>1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83"/>
      <c r="T69" s="43">
        <f t="shared" si="4"/>
        <v>1</v>
      </c>
    </row>
    <row r="70" spans="1:20" ht="12.75">
      <c r="A70" s="125" t="s">
        <v>368</v>
      </c>
      <c r="B70" s="122">
        <v>12205</v>
      </c>
      <c r="C70" s="123" t="s">
        <v>157</v>
      </c>
      <c r="D70" s="124" t="s">
        <v>209</v>
      </c>
      <c r="E70" s="123" t="s">
        <v>201</v>
      </c>
      <c r="F70" s="123" t="s">
        <v>158</v>
      </c>
      <c r="G70" s="26">
        <v>1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83"/>
      <c r="T70" s="43">
        <f t="shared" si="4"/>
        <v>1</v>
      </c>
    </row>
    <row r="71" spans="1:20" ht="12.75">
      <c r="A71" s="125" t="s">
        <v>368</v>
      </c>
      <c r="B71" s="122">
        <v>12206</v>
      </c>
      <c r="C71" s="123" t="s">
        <v>157</v>
      </c>
      <c r="D71" s="124" t="s">
        <v>209</v>
      </c>
      <c r="E71" s="123" t="s">
        <v>202</v>
      </c>
      <c r="F71" s="123" t="s">
        <v>158</v>
      </c>
      <c r="G71" s="26">
        <v>1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83"/>
      <c r="T71" s="43">
        <f t="shared" si="4"/>
        <v>1</v>
      </c>
    </row>
    <row r="72" spans="1:20" ht="12.75">
      <c r="A72" s="125" t="s">
        <v>368</v>
      </c>
      <c r="B72" s="122">
        <v>12403</v>
      </c>
      <c r="C72" s="123" t="s">
        <v>157</v>
      </c>
      <c r="D72" s="124" t="s">
        <v>210</v>
      </c>
      <c r="E72" s="123" t="s">
        <v>199</v>
      </c>
      <c r="F72" s="123" t="s">
        <v>158</v>
      </c>
      <c r="G72" s="26">
        <v>1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83"/>
      <c r="T72" s="43">
        <f t="shared" si="4"/>
        <v>1</v>
      </c>
    </row>
    <row r="73" spans="1:20" ht="12.75">
      <c r="A73" s="125" t="s">
        <v>368</v>
      </c>
      <c r="B73" s="122">
        <v>12404</v>
      </c>
      <c r="C73" s="123" t="s">
        <v>157</v>
      </c>
      <c r="D73" s="124" t="s">
        <v>210</v>
      </c>
      <c r="E73" s="123" t="s">
        <v>200</v>
      </c>
      <c r="F73" s="123" t="s">
        <v>158</v>
      </c>
      <c r="G73" s="26">
        <v>1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83"/>
      <c r="T73" s="43">
        <f t="shared" si="4"/>
        <v>1</v>
      </c>
    </row>
    <row r="74" spans="1:20" ht="12.75">
      <c r="A74" s="125" t="s">
        <v>368</v>
      </c>
      <c r="B74" s="122">
        <v>12405</v>
      </c>
      <c r="C74" s="123" t="s">
        <v>157</v>
      </c>
      <c r="D74" s="124" t="s">
        <v>210</v>
      </c>
      <c r="E74" s="123" t="s">
        <v>201</v>
      </c>
      <c r="F74" s="123" t="s">
        <v>158</v>
      </c>
      <c r="G74" s="26">
        <v>1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83"/>
      <c r="T74" s="43">
        <f t="shared" si="4"/>
        <v>1</v>
      </c>
    </row>
    <row r="75" spans="1:20" ht="12.75">
      <c r="A75" s="125" t="s">
        <v>368</v>
      </c>
      <c r="B75" s="122">
        <v>12406</v>
      </c>
      <c r="C75" s="123" t="s">
        <v>157</v>
      </c>
      <c r="D75" s="124" t="s">
        <v>210</v>
      </c>
      <c r="E75" s="123" t="s">
        <v>202</v>
      </c>
      <c r="F75" s="123" t="s">
        <v>158</v>
      </c>
      <c r="G75" s="26">
        <v>1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83"/>
      <c r="T75" s="43">
        <f t="shared" si="4"/>
        <v>1</v>
      </c>
    </row>
    <row r="76" spans="1:20" ht="12.75">
      <c r="A76" s="125" t="s">
        <v>368</v>
      </c>
      <c r="B76" s="122">
        <v>12903</v>
      </c>
      <c r="C76" s="123" t="s">
        <v>157</v>
      </c>
      <c r="D76" s="124" t="s">
        <v>211</v>
      </c>
      <c r="E76" s="123" t="s">
        <v>199</v>
      </c>
      <c r="F76" s="123" t="s">
        <v>158</v>
      </c>
      <c r="G76" s="26">
        <v>1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83"/>
      <c r="T76" s="43">
        <f t="shared" si="4"/>
        <v>1</v>
      </c>
    </row>
    <row r="77" spans="1:20" ht="12.75">
      <c r="A77" s="125" t="s">
        <v>368</v>
      </c>
      <c r="B77" s="122">
        <v>12904</v>
      </c>
      <c r="C77" s="123" t="s">
        <v>157</v>
      </c>
      <c r="D77" s="124" t="s">
        <v>211</v>
      </c>
      <c r="E77" s="123" t="s">
        <v>200</v>
      </c>
      <c r="F77" s="123" t="s">
        <v>158</v>
      </c>
      <c r="G77" s="26">
        <v>1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83"/>
      <c r="T77" s="43">
        <f t="shared" si="4"/>
        <v>1</v>
      </c>
    </row>
    <row r="78" spans="1:20" ht="12.75">
      <c r="A78" s="125" t="s">
        <v>368</v>
      </c>
      <c r="B78" s="122">
        <v>12905</v>
      </c>
      <c r="C78" s="123" t="s">
        <v>157</v>
      </c>
      <c r="D78" s="124" t="s">
        <v>211</v>
      </c>
      <c r="E78" s="123" t="s">
        <v>201</v>
      </c>
      <c r="F78" s="123" t="s">
        <v>158</v>
      </c>
      <c r="G78" s="26">
        <v>1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83"/>
      <c r="T78" s="43">
        <f t="shared" si="4"/>
        <v>1</v>
      </c>
    </row>
    <row r="79" spans="1:20" ht="12.75">
      <c r="A79" s="125" t="s">
        <v>368</v>
      </c>
      <c r="B79" s="122">
        <v>12906</v>
      </c>
      <c r="C79" s="123" t="s">
        <v>157</v>
      </c>
      <c r="D79" s="124" t="s">
        <v>211</v>
      </c>
      <c r="E79" s="123" t="s">
        <v>202</v>
      </c>
      <c r="F79" s="123" t="s">
        <v>158</v>
      </c>
      <c r="G79" s="26">
        <v>1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83"/>
      <c r="T79" s="43">
        <f t="shared" si="4"/>
        <v>1</v>
      </c>
    </row>
    <row r="80" spans="1:20" ht="12.75">
      <c r="A80" s="125" t="s">
        <v>368</v>
      </c>
      <c r="B80" s="122" t="s">
        <v>212</v>
      </c>
      <c r="C80" s="123" t="s">
        <v>157</v>
      </c>
      <c r="D80" s="124" t="s">
        <v>213</v>
      </c>
      <c r="E80" s="123" t="s">
        <v>199</v>
      </c>
      <c r="F80" s="123" t="s">
        <v>158</v>
      </c>
      <c r="G80" s="26">
        <v>1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83"/>
      <c r="T80" s="43">
        <f t="shared" si="4"/>
        <v>1</v>
      </c>
    </row>
    <row r="81" spans="1:20" ht="12.75">
      <c r="A81" s="125" t="s">
        <v>368</v>
      </c>
      <c r="B81" s="122" t="s">
        <v>214</v>
      </c>
      <c r="C81" s="123" t="s">
        <v>157</v>
      </c>
      <c r="D81" s="124" t="s">
        <v>213</v>
      </c>
      <c r="E81" s="123" t="s">
        <v>200</v>
      </c>
      <c r="F81" s="123" t="s">
        <v>158</v>
      </c>
      <c r="G81" s="26">
        <v>1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83"/>
      <c r="T81" s="43">
        <f t="shared" si="4"/>
        <v>1</v>
      </c>
    </row>
    <row r="82" spans="1:20" ht="12.75">
      <c r="A82" s="125" t="s">
        <v>368</v>
      </c>
      <c r="B82" s="122" t="s">
        <v>215</v>
      </c>
      <c r="C82" s="123" t="s">
        <v>157</v>
      </c>
      <c r="D82" s="124" t="s">
        <v>213</v>
      </c>
      <c r="E82" s="123" t="s">
        <v>201</v>
      </c>
      <c r="F82" s="123" t="s">
        <v>158</v>
      </c>
      <c r="G82" s="26">
        <v>1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83"/>
      <c r="T82" s="43">
        <f t="shared" si="4"/>
        <v>1</v>
      </c>
    </row>
    <row r="83" spans="1:20" ht="12.75">
      <c r="A83" s="125" t="s">
        <v>368</v>
      </c>
      <c r="B83" s="122" t="s">
        <v>216</v>
      </c>
      <c r="C83" s="123" t="s">
        <v>157</v>
      </c>
      <c r="D83" s="124" t="s">
        <v>213</v>
      </c>
      <c r="E83" s="123" t="s">
        <v>202</v>
      </c>
      <c r="F83" s="123" t="s">
        <v>158</v>
      </c>
      <c r="G83" s="26">
        <v>1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83"/>
      <c r="T83" s="43">
        <f aca="true" t="shared" si="5" ref="T83:T98">SUM(G83:S83)</f>
        <v>1</v>
      </c>
    </row>
    <row r="84" spans="1:20" ht="12.75">
      <c r="A84" s="125" t="s">
        <v>368</v>
      </c>
      <c r="B84" s="122" t="s">
        <v>217</v>
      </c>
      <c r="C84" s="123" t="s">
        <v>155</v>
      </c>
      <c r="D84" s="124" t="s">
        <v>218</v>
      </c>
      <c r="E84" s="123" t="s">
        <v>199</v>
      </c>
      <c r="F84" s="123" t="s">
        <v>156</v>
      </c>
      <c r="G84" s="26">
        <v>1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83"/>
      <c r="T84" s="43">
        <f t="shared" si="5"/>
        <v>1</v>
      </c>
    </row>
    <row r="85" spans="1:20" ht="12.75">
      <c r="A85" s="125" t="s">
        <v>368</v>
      </c>
      <c r="B85" s="122" t="s">
        <v>217</v>
      </c>
      <c r="C85" s="123" t="s">
        <v>157</v>
      </c>
      <c r="D85" s="124" t="s">
        <v>218</v>
      </c>
      <c r="E85" s="123" t="s">
        <v>199</v>
      </c>
      <c r="F85" s="123" t="s">
        <v>158</v>
      </c>
      <c r="G85" s="26">
        <v>1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83"/>
      <c r="T85" s="43">
        <f t="shared" si="5"/>
        <v>1</v>
      </c>
    </row>
    <row r="86" spans="1:20" ht="12.75">
      <c r="A86" s="125" t="s">
        <v>368</v>
      </c>
      <c r="B86" s="122" t="s">
        <v>219</v>
      </c>
      <c r="C86" s="123" t="s">
        <v>155</v>
      </c>
      <c r="D86" s="124" t="s">
        <v>218</v>
      </c>
      <c r="E86" s="123" t="s">
        <v>200</v>
      </c>
      <c r="F86" s="123" t="s">
        <v>156</v>
      </c>
      <c r="G86" s="26">
        <v>1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83"/>
      <c r="T86" s="43">
        <f t="shared" si="5"/>
        <v>1</v>
      </c>
    </row>
    <row r="87" spans="1:20" ht="12.75">
      <c r="A87" s="125" t="s">
        <v>368</v>
      </c>
      <c r="B87" s="122" t="s">
        <v>219</v>
      </c>
      <c r="C87" s="123" t="s">
        <v>157</v>
      </c>
      <c r="D87" s="124" t="s">
        <v>218</v>
      </c>
      <c r="E87" s="123" t="s">
        <v>200</v>
      </c>
      <c r="F87" s="123" t="s">
        <v>158</v>
      </c>
      <c r="G87" s="26">
        <v>1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83"/>
      <c r="T87" s="43">
        <f t="shared" si="5"/>
        <v>1</v>
      </c>
    </row>
    <row r="88" spans="1:20" ht="12.75">
      <c r="A88" s="125" t="s">
        <v>368</v>
      </c>
      <c r="B88" s="122" t="s">
        <v>220</v>
      </c>
      <c r="C88" s="123" t="s">
        <v>155</v>
      </c>
      <c r="D88" s="124" t="s">
        <v>218</v>
      </c>
      <c r="E88" s="123" t="s">
        <v>201</v>
      </c>
      <c r="F88" s="123" t="s">
        <v>156</v>
      </c>
      <c r="G88" s="26">
        <v>1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83"/>
      <c r="T88" s="43">
        <f t="shared" si="5"/>
        <v>1</v>
      </c>
    </row>
    <row r="89" spans="1:20" ht="12.75">
      <c r="A89" s="125" t="s">
        <v>368</v>
      </c>
      <c r="B89" s="122" t="s">
        <v>220</v>
      </c>
      <c r="C89" s="123" t="s">
        <v>157</v>
      </c>
      <c r="D89" s="124" t="s">
        <v>218</v>
      </c>
      <c r="E89" s="123" t="s">
        <v>201</v>
      </c>
      <c r="F89" s="123" t="s">
        <v>158</v>
      </c>
      <c r="G89" s="26">
        <v>1</v>
      </c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83"/>
      <c r="T89" s="43">
        <f t="shared" si="5"/>
        <v>1</v>
      </c>
    </row>
    <row r="90" spans="1:20" ht="12.75">
      <c r="A90" s="125" t="s">
        <v>368</v>
      </c>
      <c r="B90" s="122" t="s">
        <v>221</v>
      </c>
      <c r="C90" s="123" t="s">
        <v>155</v>
      </c>
      <c r="D90" s="124" t="s">
        <v>218</v>
      </c>
      <c r="E90" s="123" t="s">
        <v>202</v>
      </c>
      <c r="F90" s="123" t="s">
        <v>156</v>
      </c>
      <c r="G90" s="26">
        <v>1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83"/>
      <c r="T90" s="43">
        <f t="shared" si="5"/>
        <v>1</v>
      </c>
    </row>
    <row r="91" spans="1:20" ht="12.75">
      <c r="A91" s="125" t="s">
        <v>368</v>
      </c>
      <c r="B91" s="122" t="s">
        <v>221</v>
      </c>
      <c r="C91" s="123" t="s">
        <v>157</v>
      </c>
      <c r="D91" s="124" t="s">
        <v>218</v>
      </c>
      <c r="E91" s="123" t="s">
        <v>202</v>
      </c>
      <c r="F91" s="123" t="s">
        <v>158</v>
      </c>
      <c r="G91" s="26">
        <v>1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83"/>
      <c r="T91" s="43">
        <f t="shared" si="5"/>
        <v>1</v>
      </c>
    </row>
    <row r="92" spans="1:20" ht="12.75">
      <c r="A92" s="125" t="s">
        <v>368</v>
      </c>
      <c r="B92" s="122" t="s">
        <v>222</v>
      </c>
      <c r="C92" s="123" t="s">
        <v>155</v>
      </c>
      <c r="D92" s="124" t="s">
        <v>223</v>
      </c>
      <c r="E92" s="123" t="s">
        <v>199</v>
      </c>
      <c r="F92" s="123" t="s">
        <v>156</v>
      </c>
      <c r="G92" s="26">
        <v>1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83"/>
      <c r="T92" s="43">
        <f t="shared" si="5"/>
        <v>1</v>
      </c>
    </row>
    <row r="93" spans="1:20" ht="12.75">
      <c r="A93" s="125" t="s">
        <v>368</v>
      </c>
      <c r="B93" s="122" t="s">
        <v>224</v>
      </c>
      <c r="C93" s="123" t="s">
        <v>155</v>
      </c>
      <c r="D93" s="124" t="s">
        <v>223</v>
      </c>
      <c r="E93" s="123" t="s">
        <v>200</v>
      </c>
      <c r="F93" s="123" t="s">
        <v>156</v>
      </c>
      <c r="G93" s="26">
        <v>1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83"/>
      <c r="T93" s="43">
        <f t="shared" si="5"/>
        <v>1</v>
      </c>
    </row>
    <row r="94" spans="1:20" ht="12.75">
      <c r="A94" s="125" t="s">
        <v>368</v>
      </c>
      <c r="B94" s="122" t="s">
        <v>225</v>
      </c>
      <c r="C94" s="123" t="s">
        <v>155</v>
      </c>
      <c r="D94" s="124" t="s">
        <v>223</v>
      </c>
      <c r="E94" s="123" t="s">
        <v>201</v>
      </c>
      <c r="F94" s="123" t="s">
        <v>156</v>
      </c>
      <c r="G94" s="26">
        <v>1</v>
      </c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83"/>
      <c r="T94" s="43">
        <f t="shared" si="5"/>
        <v>1</v>
      </c>
    </row>
    <row r="95" spans="1:20" ht="12.75">
      <c r="A95" s="125" t="s">
        <v>368</v>
      </c>
      <c r="B95" s="122" t="s">
        <v>226</v>
      </c>
      <c r="C95" s="123" t="s">
        <v>155</v>
      </c>
      <c r="D95" s="124" t="s">
        <v>223</v>
      </c>
      <c r="E95" s="123" t="s">
        <v>202</v>
      </c>
      <c r="F95" s="123" t="s">
        <v>156</v>
      </c>
      <c r="G95" s="26">
        <v>1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83"/>
      <c r="T95" s="43">
        <f t="shared" si="5"/>
        <v>1</v>
      </c>
    </row>
    <row r="96" spans="1:20" ht="12.75">
      <c r="A96" s="125" t="s">
        <v>368</v>
      </c>
      <c r="B96" s="122" t="s">
        <v>227</v>
      </c>
      <c r="C96" s="123" t="s">
        <v>155</v>
      </c>
      <c r="D96" s="124" t="s">
        <v>228</v>
      </c>
      <c r="E96" s="123" t="s">
        <v>199</v>
      </c>
      <c r="F96" s="123" t="s">
        <v>156</v>
      </c>
      <c r="G96" s="26">
        <v>1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83"/>
      <c r="T96" s="43">
        <f t="shared" si="5"/>
        <v>1</v>
      </c>
    </row>
    <row r="97" spans="1:20" ht="12.75">
      <c r="A97" s="125" t="s">
        <v>368</v>
      </c>
      <c r="B97" s="122" t="s">
        <v>229</v>
      </c>
      <c r="C97" s="123" t="s">
        <v>155</v>
      </c>
      <c r="D97" s="124" t="s">
        <v>228</v>
      </c>
      <c r="E97" s="123" t="s">
        <v>200</v>
      </c>
      <c r="F97" s="123" t="s">
        <v>156</v>
      </c>
      <c r="G97" s="26">
        <v>1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83"/>
      <c r="T97" s="43">
        <f t="shared" si="5"/>
        <v>1</v>
      </c>
    </row>
    <row r="98" spans="1:20" ht="12.75">
      <c r="A98" s="125" t="s">
        <v>368</v>
      </c>
      <c r="B98" s="122" t="s">
        <v>230</v>
      </c>
      <c r="C98" s="123" t="s">
        <v>155</v>
      </c>
      <c r="D98" s="124" t="s">
        <v>228</v>
      </c>
      <c r="E98" s="123" t="s">
        <v>201</v>
      </c>
      <c r="F98" s="123" t="s">
        <v>156</v>
      </c>
      <c r="G98" s="26">
        <v>1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83"/>
      <c r="T98" s="43">
        <f t="shared" si="5"/>
        <v>1</v>
      </c>
    </row>
    <row r="99" spans="1:20" ht="12.75">
      <c r="A99" s="125" t="s">
        <v>368</v>
      </c>
      <c r="B99" s="122" t="s">
        <v>231</v>
      </c>
      <c r="C99" s="123" t="s">
        <v>155</v>
      </c>
      <c r="D99" s="124" t="s">
        <v>228</v>
      </c>
      <c r="E99" s="123" t="s">
        <v>202</v>
      </c>
      <c r="F99" s="123" t="s">
        <v>156</v>
      </c>
      <c r="G99" s="26">
        <v>1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83"/>
      <c r="T99" s="43">
        <f aca="true" t="shared" si="6" ref="T99:T114">SUM(G99:S99)</f>
        <v>1</v>
      </c>
    </row>
    <row r="100" spans="1:20" ht="12.75">
      <c r="A100" s="125" t="s">
        <v>368</v>
      </c>
      <c r="B100" s="122" t="s">
        <v>232</v>
      </c>
      <c r="C100" s="123" t="s">
        <v>159</v>
      </c>
      <c r="D100" s="124" t="s">
        <v>233</v>
      </c>
      <c r="E100" s="123" t="s">
        <v>199</v>
      </c>
      <c r="F100" s="123" t="s">
        <v>160</v>
      </c>
      <c r="G100" s="26">
        <v>1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83"/>
      <c r="T100" s="43">
        <f t="shared" si="6"/>
        <v>1</v>
      </c>
    </row>
    <row r="101" spans="1:20" ht="12.75">
      <c r="A101" s="125" t="s">
        <v>368</v>
      </c>
      <c r="B101" s="122" t="s">
        <v>234</v>
      </c>
      <c r="C101" s="123" t="s">
        <v>159</v>
      </c>
      <c r="D101" s="124" t="s">
        <v>233</v>
      </c>
      <c r="E101" s="123" t="s">
        <v>200</v>
      </c>
      <c r="F101" s="123" t="s">
        <v>160</v>
      </c>
      <c r="G101" s="26">
        <v>1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83"/>
      <c r="T101" s="43">
        <f t="shared" si="6"/>
        <v>1</v>
      </c>
    </row>
    <row r="102" spans="1:20" ht="12.75">
      <c r="A102" s="125" t="s">
        <v>368</v>
      </c>
      <c r="B102" s="122" t="s">
        <v>235</v>
      </c>
      <c r="C102" s="123" t="s">
        <v>159</v>
      </c>
      <c r="D102" s="124" t="s">
        <v>233</v>
      </c>
      <c r="E102" s="123" t="s">
        <v>201</v>
      </c>
      <c r="F102" s="123" t="s">
        <v>160</v>
      </c>
      <c r="G102" s="26">
        <v>1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83"/>
      <c r="T102" s="43">
        <f t="shared" si="6"/>
        <v>1</v>
      </c>
    </row>
    <row r="103" spans="1:20" ht="12.75">
      <c r="A103" s="125" t="s">
        <v>368</v>
      </c>
      <c r="B103" s="122" t="s">
        <v>236</v>
      </c>
      <c r="C103" s="123" t="s">
        <v>159</v>
      </c>
      <c r="D103" s="124" t="s">
        <v>233</v>
      </c>
      <c r="E103" s="123" t="s">
        <v>202</v>
      </c>
      <c r="F103" s="123" t="s">
        <v>160</v>
      </c>
      <c r="G103" s="26">
        <v>1</v>
      </c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83"/>
      <c r="T103" s="43">
        <f t="shared" si="6"/>
        <v>1</v>
      </c>
    </row>
    <row r="104" spans="1:20" ht="12.75">
      <c r="A104" s="125" t="s">
        <v>368</v>
      </c>
      <c r="B104" s="122" t="s">
        <v>237</v>
      </c>
      <c r="C104" s="123" t="s">
        <v>159</v>
      </c>
      <c r="D104" s="124" t="s">
        <v>238</v>
      </c>
      <c r="E104" s="123" t="s">
        <v>199</v>
      </c>
      <c r="F104" s="123" t="s">
        <v>160</v>
      </c>
      <c r="G104" s="26">
        <v>1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83"/>
      <c r="T104" s="43">
        <f t="shared" si="6"/>
        <v>1</v>
      </c>
    </row>
    <row r="105" spans="1:20" ht="12.75">
      <c r="A105" s="125" t="s">
        <v>368</v>
      </c>
      <c r="B105" s="122" t="s">
        <v>239</v>
      </c>
      <c r="C105" s="123" t="s">
        <v>159</v>
      </c>
      <c r="D105" s="124" t="s">
        <v>238</v>
      </c>
      <c r="E105" s="123" t="s">
        <v>200</v>
      </c>
      <c r="F105" s="123" t="s">
        <v>160</v>
      </c>
      <c r="G105" s="26">
        <v>1</v>
      </c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83"/>
      <c r="T105" s="43">
        <f t="shared" si="6"/>
        <v>1</v>
      </c>
    </row>
    <row r="106" spans="1:20" ht="12.75">
      <c r="A106" s="125" t="s">
        <v>368</v>
      </c>
      <c r="B106" s="122" t="s">
        <v>240</v>
      </c>
      <c r="C106" s="123" t="s">
        <v>159</v>
      </c>
      <c r="D106" s="124" t="s">
        <v>238</v>
      </c>
      <c r="E106" s="123" t="s">
        <v>201</v>
      </c>
      <c r="F106" s="123" t="s">
        <v>160</v>
      </c>
      <c r="G106" s="26">
        <v>1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83"/>
      <c r="T106" s="43">
        <f t="shared" si="6"/>
        <v>1</v>
      </c>
    </row>
    <row r="107" spans="1:20" ht="12.75">
      <c r="A107" s="125" t="s">
        <v>368</v>
      </c>
      <c r="B107" s="122" t="s">
        <v>241</v>
      </c>
      <c r="C107" s="123" t="s">
        <v>159</v>
      </c>
      <c r="D107" s="124" t="s">
        <v>238</v>
      </c>
      <c r="E107" s="123" t="s">
        <v>202</v>
      </c>
      <c r="F107" s="123" t="s">
        <v>160</v>
      </c>
      <c r="G107" s="26">
        <v>1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83"/>
      <c r="T107" s="43">
        <f t="shared" si="6"/>
        <v>1</v>
      </c>
    </row>
    <row r="108" spans="1:20" ht="12.75">
      <c r="A108" s="125" t="s">
        <v>368</v>
      </c>
      <c r="B108" s="122" t="s">
        <v>242</v>
      </c>
      <c r="C108" s="123" t="s">
        <v>159</v>
      </c>
      <c r="D108" s="124" t="s">
        <v>243</v>
      </c>
      <c r="E108" s="123" t="s">
        <v>199</v>
      </c>
      <c r="F108" s="123" t="s">
        <v>160</v>
      </c>
      <c r="G108" s="26">
        <v>1</v>
      </c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83"/>
      <c r="T108" s="43">
        <f t="shared" si="6"/>
        <v>1</v>
      </c>
    </row>
    <row r="109" spans="1:20" ht="12.75">
      <c r="A109" s="125" t="s">
        <v>368</v>
      </c>
      <c r="B109" s="122" t="s">
        <v>244</v>
      </c>
      <c r="C109" s="123" t="s">
        <v>159</v>
      </c>
      <c r="D109" s="124" t="s">
        <v>243</v>
      </c>
      <c r="E109" s="123" t="s">
        <v>200</v>
      </c>
      <c r="F109" s="123" t="s">
        <v>160</v>
      </c>
      <c r="G109" s="26">
        <v>1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83"/>
      <c r="T109" s="43">
        <f t="shared" si="6"/>
        <v>1</v>
      </c>
    </row>
    <row r="110" spans="1:20" ht="12.75">
      <c r="A110" s="125" t="s">
        <v>368</v>
      </c>
      <c r="B110" s="122" t="s">
        <v>245</v>
      </c>
      <c r="C110" s="123" t="s">
        <v>159</v>
      </c>
      <c r="D110" s="124" t="s">
        <v>243</v>
      </c>
      <c r="E110" s="123" t="s">
        <v>201</v>
      </c>
      <c r="F110" s="123" t="s">
        <v>160</v>
      </c>
      <c r="G110" s="26">
        <v>1</v>
      </c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83"/>
      <c r="T110" s="43">
        <f t="shared" si="6"/>
        <v>1</v>
      </c>
    </row>
    <row r="111" spans="1:20" ht="12.75">
      <c r="A111" s="125" t="s">
        <v>368</v>
      </c>
      <c r="B111" s="122" t="s">
        <v>246</v>
      </c>
      <c r="C111" s="123" t="s">
        <v>159</v>
      </c>
      <c r="D111" s="124" t="s">
        <v>243</v>
      </c>
      <c r="E111" s="123" t="s">
        <v>202</v>
      </c>
      <c r="F111" s="123" t="s">
        <v>160</v>
      </c>
      <c r="G111" s="26">
        <v>1</v>
      </c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83"/>
      <c r="T111" s="43">
        <f t="shared" si="6"/>
        <v>1</v>
      </c>
    </row>
    <row r="112" spans="1:20" ht="12.75">
      <c r="A112" s="125" t="s">
        <v>368</v>
      </c>
      <c r="B112" s="122" t="s">
        <v>247</v>
      </c>
      <c r="C112" s="123" t="s">
        <v>159</v>
      </c>
      <c r="D112" s="124" t="s">
        <v>248</v>
      </c>
      <c r="E112" s="123" t="s">
        <v>199</v>
      </c>
      <c r="F112" s="123" t="s">
        <v>160</v>
      </c>
      <c r="G112" s="26">
        <v>1</v>
      </c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83"/>
      <c r="T112" s="43">
        <f t="shared" si="6"/>
        <v>1</v>
      </c>
    </row>
    <row r="113" spans="1:20" ht="12.75">
      <c r="A113" s="125" t="s">
        <v>368</v>
      </c>
      <c r="B113" s="122" t="s">
        <v>249</v>
      </c>
      <c r="C113" s="123" t="s">
        <v>159</v>
      </c>
      <c r="D113" s="124" t="s">
        <v>248</v>
      </c>
      <c r="E113" s="123" t="s">
        <v>200</v>
      </c>
      <c r="F113" s="123" t="s">
        <v>160</v>
      </c>
      <c r="G113" s="26">
        <v>1</v>
      </c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83"/>
      <c r="T113" s="43">
        <f t="shared" si="6"/>
        <v>1</v>
      </c>
    </row>
    <row r="114" spans="1:20" ht="12.75">
      <c r="A114" s="125" t="s">
        <v>368</v>
      </c>
      <c r="B114" s="122" t="s">
        <v>250</v>
      </c>
      <c r="C114" s="123" t="s">
        <v>159</v>
      </c>
      <c r="D114" s="124" t="s">
        <v>248</v>
      </c>
      <c r="E114" s="123" t="s">
        <v>201</v>
      </c>
      <c r="F114" s="123" t="s">
        <v>160</v>
      </c>
      <c r="G114" s="26">
        <v>1</v>
      </c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83"/>
      <c r="T114" s="43">
        <f t="shared" si="6"/>
        <v>1</v>
      </c>
    </row>
    <row r="115" spans="1:20" ht="12.75">
      <c r="A115" s="125" t="s">
        <v>368</v>
      </c>
      <c r="B115" s="122" t="s">
        <v>251</v>
      </c>
      <c r="C115" s="123" t="s">
        <v>159</v>
      </c>
      <c r="D115" s="124" t="s">
        <v>248</v>
      </c>
      <c r="E115" s="123" t="s">
        <v>202</v>
      </c>
      <c r="F115" s="123" t="s">
        <v>160</v>
      </c>
      <c r="G115" s="26">
        <v>1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83"/>
      <c r="T115" s="43">
        <f aca="true" t="shared" si="7" ref="T115:T130">SUM(G115:S115)</f>
        <v>1</v>
      </c>
    </row>
    <row r="116" spans="1:20" ht="12.75">
      <c r="A116" s="125" t="s">
        <v>368</v>
      </c>
      <c r="B116" s="122" t="s">
        <v>252</v>
      </c>
      <c r="C116" s="123" t="s">
        <v>157</v>
      </c>
      <c r="D116" s="124" t="s">
        <v>253</v>
      </c>
      <c r="E116" s="123" t="s">
        <v>199</v>
      </c>
      <c r="F116" s="123" t="s">
        <v>158</v>
      </c>
      <c r="G116" s="26">
        <v>1</v>
      </c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83"/>
      <c r="T116" s="43">
        <f t="shared" si="7"/>
        <v>1</v>
      </c>
    </row>
    <row r="117" spans="1:20" ht="12.75">
      <c r="A117" s="125" t="s">
        <v>368</v>
      </c>
      <c r="B117" s="122" t="s">
        <v>254</v>
      </c>
      <c r="C117" s="123" t="s">
        <v>157</v>
      </c>
      <c r="D117" s="124" t="s">
        <v>253</v>
      </c>
      <c r="E117" s="123" t="s">
        <v>200</v>
      </c>
      <c r="F117" s="123" t="s">
        <v>158</v>
      </c>
      <c r="G117" s="26">
        <v>1</v>
      </c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83"/>
      <c r="T117" s="43">
        <f t="shared" si="7"/>
        <v>1</v>
      </c>
    </row>
    <row r="118" spans="1:20" ht="12.75">
      <c r="A118" s="125" t="s">
        <v>368</v>
      </c>
      <c r="B118" s="122" t="s">
        <v>255</v>
      </c>
      <c r="C118" s="123" t="s">
        <v>157</v>
      </c>
      <c r="D118" s="124" t="s">
        <v>253</v>
      </c>
      <c r="E118" s="123" t="s">
        <v>201</v>
      </c>
      <c r="F118" s="123" t="s">
        <v>158</v>
      </c>
      <c r="G118" s="26">
        <v>1</v>
      </c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83"/>
      <c r="T118" s="43">
        <f t="shared" si="7"/>
        <v>1</v>
      </c>
    </row>
    <row r="119" spans="1:20" ht="12.75">
      <c r="A119" s="125" t="s">
        <v>368</v>
      </c>
      <c r="B119" s="122" t="s">
        <v>256</v>
      </c>
      <c r="C119" s="123" t="s">
        <v>157</v>
      </c>
      <c r="D119" s="124" t="s">
        <v>253</v>
      </c>
      <c r="E119" s="123" t="s">
        <v>202</v>
      </c>
      <c r="F119" s="123" t="s">
        <v>158</v>
      </c>
      <c r="G119" s="26">
        <v>1</v>
      </c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83"/>
      <c r="T119" s="43">
        <f t="shared" si="7"/>
        <v>1</v>
      </c>
    </row>
    <row r="120" spans="1:20" ht="12.75">
      <c r="A120" s="125" t="s">
        <v>368</v>
      </c>
      <c r="B120" s="122" t="s">
        <v>257</v>
      </c>
      <c r="C120" s="123" t="s">
        <v>157</v>
      </c>
      <c r="D120" s="124" t="s">
        <v>258</v>
      </c>
      <c r="E120" s="123" t="s">
        <v>199</v>
      </c>
      <c r="F120" s="123" t="s">
        <v>158</v>
      </c>
      <c r="G120" s="26">
        <v>1</v>
      </c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83"/>
      <c r="T120" s="43">
        <f t="shared" si="7"/>
        <v>1</v>
      </c>
    </row>
    <row r="121" spans="1:20" ht="12.75">
      <c r="A121" s="125" t="s">
        <v>368</v>
      </c>
      <c r="B121" s="122" t="s">
        <v>259</v>
      </c>
      <c r="C121" s="123" t="s">
        <v>157</v>
      </c>
      <c r="D121" s="124" t="s">
        <v>258</v>
      </c>
      <c r="E121" s="123" t="s">
        <v>200</v>
      </c>
      <c r="F121" s="123" t="s">
        <v>158</v>
      </c>
      <c r="G121" s="26">
        <v>1</v>
      </c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83"/>
      <c r="T121" s="43">
        <f t="shared" si="7"/>
        <v>1</v>
      </c>
    </row>
    <row r="122" spans="1:20" ht="12.75">
      <c r="A122" s="125" t="s">
        <v>368</v>
      </c>
      <c r="B122" s="122" t="s">
        <v>260</v>
      </c>
      <c r="C122" s="123" t="s">
        <v>157</v>
      </c>
      <c r="D122" s="124" t="s">
        <v>258</v>
      </c>
      <c r="E122" s="123" t="s">
        <v>201</v>
      </c>
      <c r="F122" s="123" t="s">
        <v>158</v>
      </c>
      <c r="G122" s="26">
        <v>1</v>
      </c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83"/>
      <c r="T122" s="43">
        <f t="shared" si="7"/>
        <v>1</v>
      </c>
    </row>
    <row r="123" spans="1:20" ht="12.75">
      <c r="A123" s="125" t="s">
        <v>368</v>
      </c>
      <c r="B123" s="122" t="s">
        <v>261</v>
      </c>
      <c r="C123" s="123" t="s">
        <v>157</v>
      </c>
      <c r="D123" s="124" t="s">
        <v>258</v>
      </c>
      <c r="E123" s="123" t="s">
        <v>202</v>
      </c>
      <c r="F123" s="123" t="s">
        <v>158</v>
      </c>
      <c r="G123" s="26">
        <v>1</v>
      </c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83"/>
      <c r="T123" s="43">
        <f t="shared" si="7"/>
        <v>1</v>
      </c>
    </row>
    <row r="124" spans="1:20" ht="12.75">
      <c r="A124" s="125" t="s">
        <v>368</v>
      </c>
      <c r="B124" s="122" t="s">
        <v>262</v>
      </c>
      <c r="C124" s="123" t="s">
        <v>155</v>
      </c>
      <c r="D124" s="124" t="s">
        <v>263</v>
      </c>
      <c r="E124" s="123" t="s">
        <v>199</v>
      </c>
      <c r="F124" s="123" t="s">
        <v>156</v>
      </c>
      <c r="G124" s="26">
        <v>1</v>
      </c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83"/>
      <c r="T124" s="43">
        <f t="shared" si="7"/>
        <v>1</v>
      </c>
    </row>
    <row r="125" spans="1:20" ht="12.75">
      <c r="A125" s="125" t="s">
        <v>368</v>
      </c>
      <c r="B125" s="122" t="s">
        <v>264</v>
      </c>
      <c r="C125" s="123" t="s">
        <v>155</v>
      </c>
      <c r="D125" s="124" t="s">
        <v>263</v>
      </c>
      <c r="E125" s="123" t="s">
        <v>200</v>
      </c>
      <c r="F125" s="123" t="s">
        <v>156</v>
      </c>
      <c r="G125" s="26">
        <v>1</v>
      </c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83"/>
      <c r="T125" s="43">
        <f t="shared" si="7"/>
        <v>1</v>
      </c>
    </row>
    <row r="126" spans="1:20" ht="12.75">
      <c r="A126" s="125" t="s">
        <v>368</v>
      </c>
      <c r="B126" s="122" t="s">
        <v>265</v>
      </c>
      <c r="C126" s="123" t="s">
        <v>155</v>
      </c>
      <c r="D126" s="124" t="s">
        <v>263</v>
      </c>
      <c r="E126" s="123" t="s">
        <v>201</v>
      </c>
      <c r="F126" s="123" t="s">
        <v>156</v>
      </c>
      <c r="G126" s="26">
        <v>1</v>
      </c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83"/>
      <c r="T126" s="43">
        <f t="shared" si="7"/>
        <v>1</v>
      </c>
    </row>
    <row r="127" spans="1:20" ht="12.75">
      <c r="A127" s="125" t="s">
        <v>368</v>
      </c>
      <c r="B127" s="122" t="s">
        <v>266</v>
      </c>
      <c r="C127" s="123" t="s">
        <v>155</v>
      </c>
      <c r="D127" s="124" t="s">
        <v>263</v>
      </c>
      <c r="E127" s="123" t="s">
        <v>202</v>
      </c>
      <c r="F127" s="123" t="s">
        <v>156</v>
      </c>
      <c r="G127" s="26">
        <v>1</v>
      </c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83"/>
      <c r="T127" s="43">
        <f t="shared" si="7"/>
        <v>1</v>
      </c>
    </row>
    <row r="128" spans="1:20" ht="12.75">
      <c r="A128" s="125" t="s">
        <v>368</v>
      </c>
      <c r="B128" s="122" t="s">
        <v>267</v>
      </c>
      <c r="C128" s="123" t="s">
        <v>159</v>
      </c>
      <c r="D128" s="124" t="s">
        <v>268</v>
      </c>
      <c r="E128" s="123" t="s">
        <v>199</v>
      </c>
      <c r="F128" s="123" t="s">
        <v>160</v>
      </c>
      <c r="G128" s="26">
        <v>1</v>
      </c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83"/>
      <c r="T128" s="43">
        <f t="shared" si="7"/>
        <v>1</v>
      </c>
    </row>
    <row r="129" spans="1:20" ht="12.75">
      <c r="A129" s="125" t="s">
        <v>368</v>
      </c>
      <c r="B129" s="122" t="s">
        <v>269</v>
      </c>
      <c r="C129" s="123" t="s">
        <v>159</v>
      </c>
      <c r="D129" s="124" t="s">
        <v>268</v>
      </c>
      <c r="E129" s="123" t="s">
        <v>200</v>
      </c>
      <c r="F129" s="123" t="s">
        <v>160</v>
      </c>
      <c r="G129" s="26">
        <v>1</v>
      </c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83"/>
      <c r="T129" s="43">
        <f t="shared" si="7"/>
        <v>1</v>
      </c>
    </row>
    <row r="130" spans="1:20" ht="12.75">
      <c r="A130" s="125" t="s">
        <v>368</v>
      </c>
      <c r="B130" s="122" t="s">
        <v>270</v>
      </c>
      <c r="C130" s="123" t="s">
        <v>159</v>
      </c>
      <c r="D130" s="124" t="s">
        <v>268</v>
      </c>
      <c r="E130" s="123" t="s">
        <v>201</v>
      </c>
      <c r="F130" s="123" t="s">
        <v>160</v>
      </c>
      <c r="G130" s="26">
        <v>1</v>
      </c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83"/>
      <c r="T130" s="43">
        <f t="shared" si="7"/>
        <v>1</v>
      </c>
    </row>
    <row r="131" spans="1:20" ht="12.75">
      <c r="A131" s="125" t="s">
        <v>368</v>
      </c>
      <c r="B131" s="122" t="s">
        <v>271</v>
      </c>
      <c r="C131" s="123" t="s">
        <v>159</v>
      </c>
      <c r="D131" s="124" t="s">
        <v>268</v>
      </c>
      <c r="E131" s="123" t="s">
        <v>202</v>
      </c>
      <c r="F131" s="123" t="s">
        <v>160</v>
      </c>
      <c r="G131" s="26">
        <v>1</v>
      </c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83"/>
      <c r="T131" s="43">
        <f aca="true" t="shared" si="8" ref="T131:T146">SUM(G131:S131)</f>
        <v>1</v>
      </c>
    </row>
    <row r="132" spans="1:20" ht="12.75">
      <c r="A132" s="125" t="s">
        <v>368</v>
      </c>
      <c r="B132" s="122" t="s">
        <v>272</v>
      </c>
      <c r="C132" s="123" t="s">
        <v>159</v>
      </c>
      <c r="D132" s="124" t="s">
        <v>369</v>
      </c>
      <c r="E132" s="123" t="s">
        <v>199</v>
      </c>
      <c r="F132" s="123" t="s">
        <v>160</v>
      </c>
      <c r="G132" s="26">
        <v>1</v>
      </c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83"/>
      <c r="T132" s="43">
        <f t="shared" si="8"/>
        <v>1</v>
      </c>
    </row>
    <row r="133" spans="1:20" ht="12.75">
      <c r="A133" s="125" t="s">
        <v>368</v>
      </c>
      <c r="B133" s="122" t="s">
        <v>273</v>
      </c>
      <c r="C133" s="123" t="s">
        <v>159</v>
      </c>
      <c r="D133" s="124" t="s">
        <v>369</v>
      </c>
      <c r="E133" s="123" t="s">
        <v>200</v>
      </c>
      <c r="F133" s="123" t="s">
        <v>160</v>
      </c>
      <c r="G133" s="26">
        <v>1</v>
      </c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83"/>
      <c r="T133" s="43">
        <f t="shared" si="8"/>
        <v>1</v>
      </c>
    </row>
    <row r="134" spans="1:20" ht="12.75">
      <c r="A134" s="125" t="s">
        <v>368</v>
      </c>
      <c r="B134" s="122" t="s">
        <v>274</v>
      </c>
      <c r="C134" s="123" t="s">
        <v>159</v>
      </c>
      <c r="D134" s="124" t="s">
        <v>369</v>
      </c>
      <c r="E134" s="123" t="s">
        <v>201</v>
      </c>
      <c r="F134" s="123" t="s">
        <v>160</v>
      </c>
      <c r="G134" s="26">
        <v>1</v>
      </c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83"/>
      <c r="T134" s="43">
        <f t="shared" si="8"/>
        <v>1</v>
      </c>
    </row>
    <row r="135" spans="1:20" ht="12.75">
      <c r="A135" s="125" t="s">
        <v>368</v>
      </c>
      <c r="B135" s="122" t="s">
        <v>275</v>
      </c>
      <c r="C135" s="123" t="s">
        <v>159</v>
      </c>
      <c r="D135" s="124" t="s">
        <v>369</v>
      </c>
      <c r="E135" s="123" t="s">
        <v>202</v>
      </c>
      <c r="F135" s="123" t="s">
        <v>160</v>
      </c>
      <c r="G135" s="26">
        <v>1</v>
      </c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83"/>
      <c r="T135" s="43">
        <f t="shared" si="8"/>
        <v>1</v>
      </c>
    </row>
    <row r="136" spans="1:20" ht="12.75">
      <c r="A136" s="125" t="s">
        <v>368</v>
      </c>
      <c r="B136" s="122" t="s">
        <v>276</v>
      </c>
      <c r="C136" s="123" t="s">
        <v>155</v>
      </c>
      <c r="D136" s="124" t="s">
        <v>277</v>
      </c>
      <c r="E136" s="123" t="s">
        <v>199</v>
      </c>
      <c r="F136" s="123" t="s">
        <v>156</v>
      </c>
      <c r="G136" s="26">
        <v>1</v>
      </c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83"/>
      <c r="T136" s="43">
        <f t="shared" si="8"/>
        <v>1</v>
      </c>
    </row>
    <row r="137" spans="1:20" ht="12.75">
      <c r="A137" s="125" t="s">
        <v>368</v>
      </c>
      <c r="B137" s="122" t="s">
        <v>278</v>
      </c>
      <c r="C137" s="123" t="s">
        <v>155</v>
      </c>
      <c r="D137" s="124" t="s">
        <v>277</v>
      </c>
      <c r="E137" s="123" t="s">
        <v>200</v>
      </c>
      <c r="F137" s="123" t="s">
        <v>156</v>
      </c>
      <c r="G137" s="26">
        <v>1</v>
      </c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83"/>
      <c r="T137" s="43">
        <f t="shared" si="8"/>
        <v>1</v>
      </c>
    </row>
    <row r="138" spans="1:20" ht="12.75">
      <c r="A138" s="125" t="s">
        <v>368</v>
      </c>
      <c r="B138" s="122" t="s">
        <v>279</v>
      </c>
      <c r="C138" s="123" t="s">
        <v>155</v>
      </c>
      <c r="D138" s="124" t="s">
        <v>277</v>
      </c>
      <c r="E138" s="123" t="s">
        <v>201</v>
      </c>
      <c r="F138" s="123" t="s">
        <v>156</v>
      </c>
      <c r="G138" s="26">
        <v>1</v>
      </c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83"/>
      <c r="T138" s="43">
        <f t="shared" si="8"/>
        <v>1</v>
      </c>
    </row>
    <row r="139" spans="1:20" ht="12.75">
      <c r="A139" s="125" t="s">
        <v>368</v>
      </c>
      <c r="B139" s="122" t="s">
        <v>280</v>
      </c>
      <c r="C139" s="123" t="s">
        <v>155</v>
      </c>
      <c r="D139" s="124" t="s">
        <v>277</v>
      </c>
      <c r="E139" s="123" t="s">
        <v>202</v>
      </c>
      <c r="F139" s="123" t="s">
        <v>156</v>
      </c>
      <c r="G139" s="26">
        <v>1</v>
      </c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83"/>
      <c r="T139" s="43">
        <f t="shared" si="8"/>
        <v>1</v>
      </c>
    </row>
    <row r="140" spans="1:20" ht="12.75">
      <c r="A140" s="125" t="s">
        <v>368</v>
      </c>
      <c r="B140" s="122" t="s">
        <v>281</v>
      </c>
      <c r="C140" s="123" t="s">
        <v>155</v>
      </c>
      <c r="D140" s="124" t="s">
        <v>282</v>
      </c>
      <c r="E140" s="123" t="s">
        <v>199</v>
      </c>
      <c r="F140" s="123" t="s">
        <v>156</v>
      </c>
      <c r="G140" s="26">
        <v>1</v>
      </c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83"/>
      <c r="T140" s="43">
        <f t="shared" si="8"/>
        <v>1</v>
      </c>
    </row>
    <row r="141" spans="1:20" ht="12.75">
      <c r="A141" s="125" t="s">
        <v>368</v>
      </c>
      <c r="B141" s="122" t="s">
        <v>283</v>
      </c>
      <c r="C141" s="123" t="s">
        <v>155</v>
      </c>
      <c r="D141" s="124" t="s">
        <v>282</v>
      </c>
      <c r="E141" s="123" t="s">
        <v>200</v>
      </c>
      <c r="F141" s="123" t="s">
        <v>156</v>
      </c>
      <c r="G141" s="26">
        <v>1</v>
      </c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83"/>
      <c r="T141" s="43">
        <f t="shared" si="8"/>
        <v>1</v>
      </c>
    </row>
    <row r="142" spans="1:20" ht="12.75">
      <c r="A142" s="125" t="s">
        <v>368</v>
      </c>
      <c r="B142" s="122" t="s">
        <v>284</v>
      </c>
      <c r="C142" s="123" t="s">
        <v>155</v>
      </c>
      <c r="D142" s="124" t="s">
        <v>282</v>
      </c>
      <c r="E142" s="123" t="s">
        <v>201</v>
      </c>
      <c r="F142" s="123" t="s">
        <v>156</v>
      </c>
      <c r="G142" s="26">
        <v>1</v>
      </c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83"/>
      <c r="T142" s="43">
        <f t="shared" si="8"/>
        <v>1</v>
      </c>
    </row>
    <row r="143" spans="1:20" ht="12.75">
      <c r="A143" s="125" t="s">
        <v>368</v>
      </c>
      <c r="B143" s="122" t="s">
        <v>285</v>
      </c>
      <c r="C143" s="123" t="s">
        <v>155</v>
      </c>
      <c r="D143" s="124" t="s">
        <v>282</v>
      </c>
      <c r="E143" s="123" t="s">
        <v>202</v>
      </c>
      <c r="F143" s="123" t="s">
        <v>156</v>
      </c>
      <c r="G143" s="26">
        <v>1</v>
      </c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83"/>
      <c r="T143" s="43">
        <f t="shared" si="8"/>
        <v>1</v>
      </c>
    </row>
    <row r="144" spans="1:20" ht="12.75">
      <c r="A144" s="125" t="s">
        <v>368</v>
      </c>
      <c r="B144" s="122" t="s">
        <v>286</v>
      </c>
      <c r="C144" s="123" t="s">
        <v>155</v>
      </c>
      <c r="D144" s="124" t="s">
        <v>287</v>
      </c>
      <c r="E144" s="123" t="s">
        <v>199</v>
      </c>
      <c r="F144" s="123" t="s">
        <v>156</v>
      </c>
      <c r="G144" s="26">
        <v>1</v>
      </c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83"/>
      <c r="T144" s="43">
        <f t="shared" si="8"/>
        <v>1</v>
      </c>
    </row>
    <row r="145" spans="1:20" ht="12.75">
      <c r="A145" s="125" t="s">
        <v>368</v>
      </c>
      <c r="B145" s="122" t="s">
        <v>288</v>
      </c>
      <c r="C145" s="123" t="s">
        <v>155</v>
      </c>
      <c r="D145" s="124" t="s">
        <v>287</v>
      </c>
      <c r="E145" s="123" t="s">
        <v>200</v>
      </c>
      <c r="F145" s="123" t="s">
        <v>156</v>
      </c>
      <c r="G145" s="26">
        <v>1</v>
      </c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83"/>
      <c r="T145" s="43">
        <f t="shared" si="8"/>
        <v>1</v>
      </c>
    </row>
    <row r="146" spans="1:20" ht="12.75">
      <c r="A146" s="125" t="s">
        <v>368</v>
      </c>
      <c r="B146" s="122" t="s">
        <v>289</v>
      </c>
      <c r="C146" s="123" t="s">
        <v>155</v>
      </c>
      <c r="D146" s="124" t="s">
        <v>287</v>
      </c>
      <c r="E146" s="123" t="s">
        <v>201</v>
      </c>
      <c r="F146" s="123" t="s">
        <v>156</v>
      </c>
      <c r="G146" s="26">
        <v>1</v>
      </c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83"/>
      <c r="T146" s="43">
        <f t="shared" si="8"/>
        <v>1</v>
      </c>
    </row>
    <row r="147" spans="1:20" ht="12.75">
      <c r="A147" s="125" t="s">
        <v>368</v>
      </c>
      <c r="B147" s="122" t="s">
        <v>290</v>
      </c>
      <c r="C147" s="123" t="s">
        <v>155</v>
      </c>
      <c r="D147" s="124" t="s">
        <v>287</v>
      </c>
      <c r="E147" s="123" t="s">
        <v>202</v>
      </c>
      <c r="F147" s="123" t="s">
        <v>156</v>
      </c>
      <c r="G147" s="26">
        <v>1</v>
      </c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83"/>
      <c r="T147" s="43">
        <f aca="true" t="shared" si="9" ref="T147:T162">SUM(G147:S147)</f>
        <v>1</v>
      </c>
    </row>
    <row r="148" spans="1:20" ht="12.75">
      <c r="A148" s="125" t="s">
        <v>368</v>
      </c>
      <c r="B148" s="122" t="s">
        <v>291</v>
      </c>
      <c r="C148" s="123" t="s">
        <v>157</v>
      </c>
      <c r="D148" s="124" t="s">
        <v>292</v>
      </c>
      <c r="E148" s="123" t="s">
        <v>199</v>
      </c>
      <c r="F148" s="123" t="s">
        <v>158</v>
      </c>
      <c r="G148" s="26">
        <v>1</v>
      </c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83"/>
      <c r="T148" s="43">
        <f t="shared" si="9"/>
        <v>1</v>
      </c>
    </row>
    <row r="149" spans="1:20" ht="12.75">
      <c r="A149" s="125" t="s">
        <v>368</v>
      </c>
      <c r="B149" s="122" t="s">
        <v>293</v>
      </c>
      <c r="C149" s="123" t="s">
        <v>157</v>
      </c>
      <c r="D149" s="124" t="s">
        <v>292</v>
      </c>
      <c r="E149" s="123" t="s">
        <v>200</v>
      </c>
      <c r="F149" s="123" t="s">
        <v>158</v>
      </c>
      <c r="G149" s="26">
        <v>1</v>
      </c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83"/>
      <c r="T149" s="43">
        <f t="shared" si="9"/>
        <v>1</v>
      </c>
    </row>
    <row r="150" spans="1:20" ht="12.75">
      <c r="A150" s="125" t="s">
        <v>368</v>
      </c>
      <c r="B150" s="122" t="s">
        <v>294</v>
      </c>
      <c r="C150" s="123" t="s">
        <v>157</v>
      </c>
      <c r="D150" s="124" t="s">
        <v>292</v>
      </c>
      <c r="E150" s="123" t="s">
        <v>201</v>
      </c>
      <c r="F150" s="123" t="s">
        <v>158</v>
      </c>
      <c r="G150" s="26">
        <v>1</v>
      </c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83"/>
      <c r="T150" s="43">
        <f t="shared" si="9"/>
        <v>1</v>
      </c>
    </row>
    <row r="151" spans="1:20" ht="12.75">
      <c r="A151" s="125" t="s">
        <v>368</v>
      </c>
      <c r="B151" s="122" t="s">
        <v>295</v>
      </c>
      <c r="C151" s="123" t="s">
        <v>157</v>
      </c>
      <c r="D151" s="124" t="s">
        <v>292</v>
      </c>
      <c r="E151" s="123" t="s">
        <v>202</v>
      </c>
      <c r="F151" s="123" t="s">
        <v>158</v>
      </c>
      <c r="G151" s="26">
        <v>1</v>
      </c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83"/>
      <c r="T151" s="43">
        <f t="shared" si="9"/>
        <v>1</v>
      </c>
    </row>
    <row r="152" spans="1:20" ht="12.75">
      <c r="A152" s="125" t="s">
        <v>368</v>
      </c>
      <c r="B152" s="122" t="s">
        <v>296</v>
      </c>
      <c r="C152" s="123" t="s">
        <v>151</v>
      </c>
      <c r="D152" s="124" t="s">
        <v>297</v>
      </c>
      <c r="E152" s="123" t="s">
        <v>199</v>
      </c>
      <c r="F152" s="123" t="s">
        <v>154</v>
      </c>
      <c r="G152" s="26">
        <v>1</v>
      </c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83"/>
      <c r="T152" s="43">
        <f t="shared" si="9"/>
        <v>1</v>
      </c>
    </row>
    <row r="153" spans="1:20" ht="12.75">
      <c r="A153" s="125" t="s">
        <v>368</v>
      </c>
      <c r="B153" s="122" t="s">
        <v>296</v>
      </c>
      <c r="C153" s="123" t="s">
        <v>157</v>
      </c>
      <c r="D153" s="124" t="s">
        <v>297</v>
      </c>
      <c r="E153" s="123" t="s">
        <v>199</v>
      </c>
      <c r="F153" s="123" t="s">
        <v>158</v>
      </c>
      <c r="G153" s="26">
        <v>1</v>
      </c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83"/>
      <c r="T153" s="43">
        <f t="shared" si="9"/>
        <v>1</v>
      </c>
    </row>
    <row r="154" spans="1:20" ht="12.75">
      <c r="A154" s="125" t="s">
        <v>368</v>
      </c>
      <c r="B154" s="122" t="s">
        <v>296</v>
      </c>
      <c r="C154" s="123" t="s">
        <v>155</v>
      </c>
      <c r="D154" s="124" t="s">
        <v>297</v>
      </c>
      <c r="E154" s="123" t="s">
        <v>199</v>
      </c>
      <c r="F154" s="123" t="s">
        <v>156</v>
      </c>
      <c r="G154" s="26">
        <v>1</v>
      </c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83"/>
      <c r="T154" s="43">
        <f t="shared" si="9"/>
        <v>1</v>
      </c>
    </row>
    <row r="155" spans="1:20" ht="12.75">
      <c r="A155" s="125" t="s">
        <v>368</v>
      </c>
      <c r="B155" s="122" t="s">
        <v>296</v>
      </c>
      <c r="C155" s="123" t="s">
        <v>159</v>
      </c>
      <c r="D155" s="124" t="s">
        <v>297</v>
      </c>
      <c r="E155" s="123" t="s">
        <v>199</v>
      </c>
      <c r="F155" s="123" t="s">
        <v>160</v>
      </c>
      <c r="G155" s="26">
        <v>1</v>
      </c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83"/>
      <c r="T155" s="43">
        <f t="shared" si="9"/>
        <v>1</v>
      </c>
    </row>
    <row r="156" spans="1:20" ht="12.75">
      <c r="A156" s="125" t="s">
        <v>368</v>
      </c>
      <c r="B156" s="122" t="s">
        <v>298</v>
      </c>
      <c r="C156" s="123" t="s">
        <v>151</v>
      </c>
      <c r="D156" s="124" t="s">
        <v>297</v>
      </c>
      <c r="E156" s="123" t="s">
        <v>200</v>
      </c>
      <c r="F156" s="123" t="s">
        <v>154</v>
      </c>
      <c r="G156" s="26">
        <v>1</v>
      </c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83"/>
      <c r="T156" s="43">
        <f t="shared" si="9"/>
        <v>1</v>
      </c>
    </row>
    <row r="157" spans="1:20" ht="12.75">
      <c r="A157" s="125" t="s">
        <v>368</v>
      </c>
      <c r="B157" s="122" t="s">
        <v>298</v>
      </c>
      <c r="C157" s="123" t="s">
        <v>157</v>
      </c>
      <c r="D157" s="124" t="s">
        <v>297</v>
      </c>
      <c r="E157" s="123" t="s">
        <v>200</v>
      </c>
      <c r="F157" s="123" t="s">
        <v>158</v>
      </c>
      <c r="G157" s="26">
        <v>1</v>
      </c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83"/>
      <c r="T157" s="43">
        <f t="shared" si="9"/>
        <v>1</v>
      </c>
    </row>
    <row r="158" spans="1:20" ht="12.75">
      <c r="A158" s="125" t="s">
        <v>368</v>
      </c>
      <c r="B158" s="122" t="s">
        <v>298</v>
      </c>
      <c r="C158" s="123" t="s">
        <v>155</v>
      </c>
      <c r="D158" s="124" t="s">
        <v>297</v>
      </c>
      <c r="E158" s="123" t="s">
        <v>200</v>
      </c>
      <c r="F158" s="123" t="s">
        <v>156</v>
      </c>
      <c r="G158" s="26">
        <v>1</v>
      </c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83"/>
      <c r="T158" s="43">
        <f t="shared" si="9"/>
        <v>1</v>
      </c>
    </row>
    <row r="159" spans="1:20" ht="12.75">
      <c r="A159" s="125" t="s">
        <v>368</v>
      </c>
      <c r="B159" s="122" t="s">
        <v>298</v>
      </c>
      <c r="C159" s="123" t="s">
        <v>159</v>
      </c>
      <c r="D159" s="124" t="s">
        <v>297</v>
      </c>
      <c r="E159" s="123" t="s">
        <v>200</v>
      </c>
      <c r="F159" s="123" t="s">
        <v>160</v>
      </c>
      <c r="G159" s="26">
        <v>1</v>
      </c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83"/>
      <c r="T159" s="43">
        <f t="shared" si="9"/>
        <v>1</v>
      </c>
    </row>
    <row r="160" spans="1:20" ht="12.75">
      <c r="A160" s="125" t="s">
        <v>368</v>
      </c>
      <c r="B160" s="122" t="s">
        <v>299</v>
      </c>
      <c r="C160" s="123" t="s">
        <v>155</v>
      </c>
      <c r="D160" s="124" t="s">
        <v>300</v>
      </c>
      <c r="E160" s="123" t="s">
        <v>199</v>
      </c>
      <c r="F160" s="123" t="s">
        <v>156</v>
      </c>
      <c r="G160" s="26">
        <v>1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83"/>
      <c r="T160" s="43">
        <f t="shared" si="9"/>
        <v>1</v>
      </c>
    </row>
    <row r="161" spans="1:20" ht="12.75">
      <c r="A161" s="125" t="s">
        <v>368</v>
      </c>
      <c r="B161" s="122" t="s">
        <v>301</v>
      </c>
      <c r="C161" s="123" t="s">
        <v>155</v>
      </c>
      <c r="D161" s="124" t="s">
        <v>300</v>
      </c>
      <c r="E161" s="123" t="s">
        <v>200</v>
      </c>
      <c r="F161" s="123" t="s">
        <v>156</v>
      </c>
      <c r="G161" s="26">
        <v>1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83"/>
      <c r="T161" s="43">
        <f t="shared" si="9"/>
        <v>1</v>
      </c>
    </row>
    <row r="162" spans="1:20" ht="12.75">
      <c r="A162" s="125" t="s">
        <v>368</v>
      </c>
      <c r="B162" s="122" t="s">
        <v>302</v>
      </c>
      <c r="C162" s="123" t="s">
        <v>155</v>
      </c>
      <c r="D162" s="124" t="s">
        <v>300</v>
      </c>
      <c r="E162" s="123" t="s">
        <v>201</v>
      </c>
      <c r="F162" s="123" t="s">
        <v>156</v>
      </c>
      <c r="G162" s="26">
        <v>1</v>
      </c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83"/>
      <c r="T162" s="43">
        <f t="shared" si="9"/>
        <v>1</v>
      </c>
    </row>
    <row r="163" spans="1:20" ht="12.75">
      <c r="A163" s="125" t="s">
        <v>368</v>
      </c>
      <c r="B163" s="122" t="s">
        <v>303</v>
      </c>
      <c r="C163" s="123" t="s">
        <v>155</v>
      </c>
      <c r="D163" s="124" t="s">
        <v>300</v>
      </c>
      <c r="E163" s="123" t="s">
        <v>202</v>
      </c>
      <c r="F163" s="123" t="s">
        <v>156</v>
      </c>
      <c r="G163" s="26">
        <v>1</v>
      </c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83"/>
      <c r="T163" s="43">
        <f aca="true" t="shared" si="10" ref="T163:T178">SUM(G163:S163)</f>
        <v>1</v>
      </c>
    </row>
    <row r="164" spans="1:20" ht="12.75">
      <c r="A164" s="125" t="s">
        <v>368</v>
      </c>
      <c r="B164" s="122" t="s">
        <v>304</v>
      </c>
      <c r="C164" s="123" t="s">
        <v>157</v>
      </c>
      <c r="D164" s="124" t="s">
        <v>305</v>
      </c>
      <c r="E164" s="123" t="s">
        <v>199</v>
      </c>
      <c r="F164" s="123" t="s">
        <v>158</v>
      </c>
      <c r="G164" s="26">
        <v>1</v>
      </c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83"/>
      <c r="T164" s="43">
        <f t="shared" si="10"/>
        <v>1</v>
      </c>
    </row>
    <row r="165" spans="1:20" ht="12.75">
      <c r="A165" s="125" t="s">
        <v>368</v>
      </c>
      <c r="B165" s="122" t="s">
        <v>306</v>
      </c>
      <c r="C165" s="123" t="s">
        <v>157</v>
      </c>
      <c r="D165" s="124" t="s">
        <v>305</v>
      </c>
      <c r="E165" s="123" t="s">
        <v>200</v>
      </c>
      <c r="F165" s="123" t="s">
        <v>158</v>
      </c>
      <c r="G165" s="26">
        <v>1</v>
      </c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83"/>
      <c r="T165" s="43">
        <f t="shared" si="10"/>
        <v>1</v>
      </c>
    </row>
    <row r="166" spans="1:20" ht="12.75">
      <c r="A166" s="125" t="s">
        <v>368</v>
      </c>
      <c r="B166" s="122" t="s">
        <v>307</v>
      </c>
      <c r="C166" s="123" t="s">
        <v>157</v>
      </c>
      <c r="D166" s="124" t="s">
        <v>305</v>
      </c>
      <c r="E166" s="123" t="s">
        <v>201</v>
      </c>
      <c r="F166" s="123" t="s">
        <v>158</v>
      </c>
      <c r="G166" s="26">
        <v>1</v>
      </c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83"/>
      <c r="T166" s="43">
        <f t="shared" si="10"/>
        <v>1</v>
      </c>
    </row>
    <row r="167" spans="1:20" ht="12.75">
      <c r="A167" s="125" t="s">
        <v>368</v>
      </c>
      <c r="B167" s="122" t="s">
        <v>308</v>
      </c>
      <c r="C167" s="123" t="s">
        <v>157</v>
      </c>
      <c r="D167" s="124" t="s">
        <v>305</v>
      </c>
      <c r="E167" s="123" t="s">
        <v>202</v>
      </c>
      <c r="F167" s="123" t="s">
        <v>158</v>
      </c>
      <c r="G167" s="26">
        <v>1</v>
      </c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83"/>
      <c r="T167" s="43">
        <f t="shared" si="10"/>
        <v>1</v>
      </c>
    </row>
    <row r="168" spans="1:20" ht="12.75">
      <c r="A168" s="125" t="s">
        <v>368</v>
      </c>
      <c r="B168" s="122" t="s">
        <v>309</v>
      </c>
      <c r="C168" s="123" t="s">
        <v>157</v>
      </c>
      <c r="D168" s="124" t="s">
        <v>310</v>
      </c>
      <c r="E168" s="123" t="s">
        <v>199</v>
      </c>
      <c r="F168" s="123" t="s">
        <v>158</v>
      </c>
      <c r="G168" s="26">
        <v>1</v>
      </c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83"/>
      <c r="T168" s="43">
        <f t="shared" si="10"/>
        <v>1</v>
      </c>
    </row>
    <row r="169" spans="1:20" ht="12.75">
      <c r="A169" s="125" t="s">
        <v>368</v>
      </c>
      <c r="B169" s="122" t="s">
        <v>311</v>
      </c>
      <c r="C169" s="123" t="s">
        <v>157</v>
      </c>
      <c r="D169" s="124" t="s">
        <v>310</v>
      </c>
      <c r="E169" s="123" t="s">
        <v>200</v>
      </c>
      <c r="F169" s="123" t="s">
        <v>158</v>
      </c>
      <c r="G169" s="26">
        <v>1</v>
      </c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83"/>
      <c r="T169" s="43">
        <f t="shared" si="10"/>
        <v>1</v>
      </c>
    </row>
    <row r="170" spans="1:20" ht="12.75">
      <c r="A170" s="125" t="s">
        <v>368</v>
      </c>
      <c r="B170" s="122" t="s">
        <v>312</v>
      </c>
      <c r="C170" s="123" t="s">
        <v>157</v>
      </c>
      <c r="D170" s="124" t="s">
        <v>310</v>
      </c>
      <c r="E170" s="123" t="s">
        <v>201</v>
      </c>
      <c r="F170" s="123" t="s">
        <v>158</v>
      </c>
      <c r="G170" s="26">
        <v>1</v>
      </c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83"/>
      <c r="T170" s="43">
        <f t="shared" si="10"/>
        <v>1</v>
      </c>
    </row>
    <row r="171" spans="1:20" ht="12.75">
      <c r="A171" s="125" t="s">
        <v>368</v>
      </c>
      <c r="B171" s="122" t="s">
        <v>313</v>
      </c>
      <c r="C171" s="123" t="s">
        <v>157</v>
      </c>
      <c r="D171" s="124" t="s">
        <v>310</v>
      </c>
      <c r="E171" s="123" t="s">
        <v>202</v>
      </c>
      <c r="F171" s="123" t="s">
        <v>158</v>
      </c>
      <c r="G171" s="26">
        <v>1</v>
      </c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83"/>
      <c r="T171" s="43">
        <f t="shared" si="10"/>
        <v>1</v>
      </c>
    </row>
    <row r="172" spans="1:20" ht="12.75">
      <c r="A172" s="125" t="s">
        <v>368</v>
      </c>
      <c r="B172" s="122" t="s">
        <v>314</v>
      </c>
      <c r="C172" s="123" t="s">
        <v>159</v>
      </c>
      <c r="D172" s="124" t="s">
        <v>315</v>
      </c>
      <c r="E172" s="123" t="s">
        <v>199</v>
      </c>
      <c r="F172" s="123" t="s">
        <v>160</v>
      </c>
      <c r="G172" s="26">
        <v>1</v>
      </c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83"/>
      <c r="T172" s="43">
        <f t="shared" si="10"/>
        <v>1</v>
      </c>
    </row>
    <row r="173" spans="1:20" ht="12.75">
      <c r="A173" s="125" t="s">
        <v>368</v>
      </c>
      <c r="B173" s="122" t="s">
        <v>316</v>
      </c>
      <c r="C173" s="123" t="s">
        <v>159</v>
      </c>
      <c r="D173" s="124" t="s">
        <v>315</v>
      </c>
      <c r="E173" s="123" t="s">
        <v>200</v>
      </c>
      <c r="F173" s="123" t="s">
        <v>160</v>
      </c>
      <c r="G173" s="26">
        <v>1</v>
      </c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83"/>
      <c r="T173" s="43">
        <f t="shared" si="10"/>
        <v>1</v>
      </c>
    </row>
    <row r="174" spans="1:20" ht="12.75">
      <c r="A174" s="125" t="s">
        <v>368</v>
      </c>
      <c r="B174" s="122" t="s">
        <v>317</v>
      </c>
      <c r="C174" s="123" t="s">
        <v>159</v>
      </c>
      <c r="D174" s="124" t="s">
        <v>315</v>
      </c>
      <c r="E174" s="123" t="s">
        <v>201</v>
      </c>
      <c r="F174" s="123" t="s">
        <v>160</v>
      </c>
      <c r="G174" s="26">
        <v>1</v>
      </c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83"/>
      <c r="T174" s="43">
        <f t="shared" si="10"/>
        <v>1</v>
      </c>
    </row>
    <row r="175" spans="1:20" ht="12.75">
      <c r="A175" s="125" t="s">
        <v>368</v>
      </c>
      <c r="B175" s="122" t="s">
        <v>318</v>
      </c>
      <c r="C175" s="123" t="s">
        <v>159</v>
      </c>
      <c r="D175" s="124" t="s">
        <v>315</v>
      </c>
      <c r="E175" s="123" t="s">
        <v>202</v>
      </c>
      <c r="F175" s="123" t="s">
        <v>160</v>
      </c>
      <c r="G175" s="26">
        <v>1</v>
      </c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83"/>
      <c r="T175" s="43">
        <f t="shared" si="10"/>
        <v>1</v>
      </c>
    </row>
    <row r="176" spans="1:20" ht="12.75">
      <c r="A176" s="125" t="s">
        <v>368</v>
      </c>
      <c r="B176" s="122" t="s">
        <v>319</v>
      </c>
      <c r="C176" s="123" t="s">
        <v>155</v>
      </c>
      <c r="D176" s="124" t="s">
        <v>320</v>
      </c>
      <c r="E176" s="123" t="s">
        <v>199</v>
      </c>
      <c r="F176" s="123" t="s">
        <v>156</v>
      </c>
      <c r="G176" s="26">
        <v>1</v>
      </c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83"/>
      <c r="T176" s="43">
        <f t="shared" si="10"/>
        <v>1</v>
      </c>
    </row>
    <row r="177" spans="1:20" ht="12.75">
      <c r="A177" s="125" t="s">
        <v>368</v>
      </c>
      <c r="B177" s="122" t="s">
        <v>321</v>
      </c>
      <c r="C177" s="123" t="s">
        <v>155</v>
      </c>
      <c r="D177" s="124" t="s">
        <v>320</v>
      </c>
      <c r="E177" s="123" t="s">
        <v>200</v>
      </c>
      <c r="F177" s="123" t="s">
        <v>156</v>
      </c>
      <c r="G177" s="26">
        <v>1</v>
      </c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83"/>
      <c r="T177" s="43">
        <f t="shared" si="10"/>
        <v>1</v>
      </c>
    </row>
    <row r="178" spans="1:20" ht="12.75">
      <c r="A178" s="125" t="s">
        <v>368</v>
      </c>
      <c r="B178" s="122" t="s">
        <v>322</v>
      </c>
      <c r="C178" s="123" t="s">
        <v>155</v>
      </c>
      <c r="D178" s="124" t="s">
        <v>320</v>
      </c>
      <c r="E178" s="123" t="s">
        <v>201</v>
      </c>
      <c r="F178" s="123" t="s">
        <v>156</v>
      </c>
      <c r="G178" s="26">
        <v>1</v>
      </c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83"/>
      <c r="T178" s="43">
        <f t="shared" si="10"/>
        <v>1</v>
      </c>
    </row>
    <row r="179" spans="1:20" ht="12.75">
      <c r="A179" s="125" t="s">
        <v>368</v>
      </c>
      <c r="B179" s="122" t="s">
        <v>323</v>
      </c>
      <c r="C179" s="123" t="s">
        <v>155</v>
      </c>
      <c r="D179" s="124" t="s">
        <v>320</v>
      </c>
      <c r="E179" s="123" t="s">
        <v>202</v>
      </c>
      <c r="F179" s="123" t="s">
        <v>156</v>
      </c>
      <c r="G179" s="26">
        <v>1</v>
      </c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83"/>
      <c r="T179" s="43">
        <f aca="true" t="shared" si="11" ref="T179:T194">SUM(G179:S179)</f>
        <v>1</v>
      </c>
    </row>
    <row r="180" spans="1:20" ht="12.75">
      <c r="A180" s="125" t="s">
        <v>368</v>
      </c>
      <c r="B180" s="122" t="s">
        <v>324</v>
      </c>
      <c r="C180" s="123" t="s">
        <v>155</v>
      </c>
      <c r="D180" s="124" t="s">
        <v>325</v>
      </c>
      <c r="E180" s="123" t="s">
        <v>199</v>
      </c>
      <c r="F180" s="123" t="s">
        <v>156</v>
      </c>
      <c r="G180" s="26">
        <v>1</v>
      </c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83"/>
      <c r="T180" s="43">
        <f t="shared" si="11"/>
        <v>1</v>
      </c>
    </row>
    <row r="181" spans="1:20" ht="12.75">
      <c r="A181" s="125" t="s">
        <v>368</v>
      </c>
      <c r="B181" s="122" t="s">
        <v>324</v>
      </c>
      <c r="C181" s="123" t="s">
        <v>157</v>
      </c>
      <c r="D181" s="124" t="s">
        <v>325</v>
      </c>
      <c r="E181" s="123" t="s">
        <v>199</v>
      </c>
      <c r="F181" s="123" t="s">
        <v>158</v>
      </c>
      <c r="G181" s="26">
        <v>1</v>
      </c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83"/>
      <c r="T181" s="43">
        <f t="shared" si="11"/>
        <v>1</v>
      </c>
    </row>
    <row r="182" spans="1:20" ht="12.75">
      <c r="A182" s="125" t="s">
        <v>368</v>
      </c>
      <c r="B182" s="122" t="s">
        <v>326</v>
      </c>
      <c r="C182" s="123" t="s">
        <v>155</v>
      </c>
      <c r="D182" s="124" t="s">
        <v>325</v>
      </c>
      <c r="E182" s="123" t="s">
        <v>200</v>
      </c>
      <c r="F182" s="123" t="s">
        <v>156</v>
      </c>
      <c r="G182" s="26">
        <v>1</v>
      </c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83"/>
      <c r="T182" s="43">
        <f t="shared" si="11"/>
        <v>1</v>
      </c>
    </row>
    <row r="183" spans="1:20" ht="12.75">
      <c r="A183" s="125" t="s">
        <v>368</v>
      </c>
      <c r="B183" s="122" t="s">
        <v>326</v>
      </c>
      <c r="C183" s="123" t="s">
        <v>157</v>
      </c>
      <c r="D183" s="124" t="s">
        <v>325</v>
      </c>
      <c r="E183" s="123" t="s">
        <v>200</v>
      </c>
      <c r="F183" s="123" t="s">
        <v>158</v>
      </c>
      <c r="G183" s="26">
        <v>1</v>
      </c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83"/>
      <c r="T183" s="43">
        <f t="shared" si="11"/>
        <v>1</v>
      </c>
    </row>
    <row r="184" spans="1:20" ht="12.75">
      <c r="A184" s="125" t="s">
        <v>368</v>
      </c>
      <c r="B184" s="122" t="s">
        <v>327</v>
      </c>
      <c r="C184" s="123" t="s">
        <v>155</v>
      </c>
      <c r="D184" s="124" t="s">
        <v>325</v>
      </c>
      <c r="E184" s="123" t="s">
        <v>201</v>
      </c>
      <c r="F184" s="123" t="s">
        <v>156</v>
      </c>
      <c r="G184" s="26">
        <v>1</v>
      </c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83"/>
      <c r="T184" s="43">
        <f t="shared" si="11"/>
        <v>1</v>
      </c>
    </row>
    <row r="185" spans="1:20" ht="12.75">
      <c r="A185" s="125" t="s">
        <v>368</v>
      </c>
      <c r="B185" s="122" t="s">
        <v>327</v>
      </c>
      <c r="C185" s="123" t="s">
        <v>157</v>
      </c>
      <c r="D185" s="124" t="s">
        <v>325</v>
      </c>
      <c r="E185" s="123" t="s">
        <v>201</v>
      </c>
      <c r="F185" s="123" t="s">
        <v>158</v>
      </c>
      <c r="G185" s="26">
        <v>1</v>
      </c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83"/>
      <c r="T185" s="43">
        <f t="shared" si="11"/>
        <v>1</v>
      </c>
    </row>
    <row r="186" spans="1:20" ht="12.75">
      <c r="A186" s="125" t="s">
        <v>368</v>
      </c>
      <c r="B186" s="122" t="s">
        <v>328</v>
      </c>
      <c r="C186" s="123" t="s">
        <v>155</v>
      </c>
      <c r="D186" s="124" t="s">
        <v>325</v>
      </c>
      <c r="E186" s="123" t="s">
        <v>202</v>
      </c>
      <c r="F186" s="123" t="s">
        <v>156</v>
      </c>
      <c r="G186" s="26">
        <v>1</v>
      </c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83"/>
      <c r="T186" s="43">
        <f t="shared" si="11"/>
        <v>1</v>
      </c>
    </row>
    <row r="187" spans="1:20" ht="12.75">
      <c r="A187" s="125" t="s">
        <v>368</v>
      </c>
      <c r="B187" s="122" t="s">
        <v>328</v>
      </c>
      <c r="C187" s="123" t="s">
        <v>157</v>
      </c>
      <c r="D187" s="124" t="s">
        <v>325</v>
      </c>
      <c r="E187" s="123" t="s">
        <v>202</v>
      </c>
      <c r="F187" s="123" t="s">
        <v>158</v>
      </c>
      <c r="G187" s="26">
        <v>1</v>
      </c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83"/>
      <c r="T187" s="43">
        <f t="shared" si="11"/>
        <v>1</v>
      </c>
    </row>
    <row r="188" spans="1:20" ht="12.75">
      <c r="A188" s="125" t="s">
        <v>368</v>
      </c>
      <c r="B188" s="122" t="s">
        <v>329</v>
      </c>
      <c r="C188" s="123" t="s">
        <v>157</v>
      </c>
      <c r="D188" s="124" t="s">
        <v>330</v>
      </c>
      <c r="E188" s="123" t="s">
        <v>199</v>
      </c>
      <c r="F188" s="123" t="s">
        <v>158</v>
      </c>
      <c r="G188" s="26">
        <v>1</v>
      </c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83"/>
      <c r="T188" s="43">
        <f t="shared" si="11"/>
        <v>1</v>
      </c>
    </row>
    <row r="189" spans="1:20" ht="12.75">
      <c r="A189" s="125" t="s">
        <v>368</v>
      </c>
      <c r="B189" s="122" t="s">
        <v>331</v>
      </c>
      <c r="C189" s="123" t="s">
        <v>157</v>
      </c>
      <c r="D189" s="124" t="s">
        <v>330</v>
      </c>
      <c r="E189" s="123" t="s">
        <v>200</v>
      </c>
      <c r="F189" s="123" t="s">
        <v>158</v>
      </c>
      <c r="G189" s="26">
        <v>1</v>
      </c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83"/>
      <c r="T189" s="43">
        <f t="shared" si="11"/>
        <v>1</v>
      </c>
    </row>
    <row r="190" spans="1:20" ht="12.75">
      <c r="A190" s="125" t="s">
        <v>368</v>
      </c>
      <c r="B190" s="122" t="s">
        <v>332</v>
      </c>
      <c r="C190" s="123" t="s">
        <v>157</v>
      </c>
      <c r="D190" s="124" t="s">
        <v>330</v>
      </c>
      <c r="E190" s="123" t="s">
        <v>201</v>
      </c>
      <c r="F190" s="123" t="s">
        <v>158</v>
      </c>
      <c r="G190" s="26">
        <v>1</v>
      </c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83"/>
      <c r="T190" s="43">
        <f t="shared" si="11"/>
        <v>1</v>
      </c>
    </row>
    <row r="191" spans="1:20" ht="12.75">
      <c r="A191" s="125" t="s">
        <v>368</v>
      </c>
      <c r="B191" s="122" t="s">
        <v>333</v>
      </c>
      <c r="C191" s="123" t="s">
        <v>157</v>
      </c>
      <c r="D191" s="124" t="s">
        <v>330</v>
      </c>
      <c r="E191" s="123" t="s">
        <v>202</v>
      </c>
      <c r="F191" s="123" t="s">
        <v>158</v>
      </c>
      <c r="G191" s="26">
        <v>1</v>
      </c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83"/>
      <c r="T191" s="43">
        <f t="shared" si="11"/>
        <v>1</v>
      </c>
    </row>
    <row r="192" spans="1:20" ht="12.75">
      <c r="A192" s="125" t="s">
        <v>368</v>
      </c>
      <c r="B192" s="122" t="s">
        <v>334</v>
      </c>
      <c r="C192" s="123" t="s">
        <v>157</v>
      </c>
      <c r="D192" s="124" t="s">
        <v>335</v>
      </c>
      <c r="E192" s="123" t="s">
        <v>199</v>
      </c>
      <c r="F192" s="123" t="s">
        <v>158</v>
      </c>
      <c r="G192" s="26">
        <v>1</v>
      </c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83"/>
      <c r="T192" s="43">
        <f t="shared" si="11"/>
        <v>1</v>
      </c>
    </row>
    <row r="193" spans="1:20" ht="12.75">
      <c r="A193" s="125" t="s">
        <v>368</v>
      </c>
      <c r="B193" s="122" t="s">
        <v>336</v>
      </c>
      <c r="C193" s="123" t="s">
        <v>157</v>
      </c>
      <c r="D193" s="124" t="s">
        <v>335</v>
      </c>
      <c r="E193" s="123" t="s">
        <v>200</v>
      </c>
      <c r="F193" s="123" t="s">
        <v>158</v>
      </c>
      <c r="G193" s="26">
        <v>1</v>
      </c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83"/>
      <c r="T193" s="43">
        <f t="shared" si="11"/>
        <v>1</v>
      </c>
    </row>
    <row r="194" spans="1:20" ht="12.75">
      <c r="A194" s="125" t="s">
        <v>368</v>
      </c>
      <c r="B194" s="122" t="s">
        <v>337</v>
      </c>
      <c r="C194" s="123" t="s">
        <v>157</v>
      </c>
      <c r="D194" s="124" t="s">
        <v>335</v>
      </c>
      <c r="E194" s="123" t="s">
        <v>201</v>
      </c>
      <c r="F194" s="123" t="s">
        <v>158</v>
      </c>
      <c r="G194" s="26">
        <v>1</v>
      </c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83"/>
      <c r="T194" s="43">
        <f t="shared" si="11"/>
        <v>1</v>
      </c>
    </row>
    <row r="195" spans="1:20" ht="12.75">
      <c r="A195" s="125" t="s">
        <v>368</v>
      </c>
      <c r="B195" s="122" t="s">
        <v>338</v>
      </c>
      <c r="C195" s="123" t="s">
        <v>157</v>
      </c>
      <c r="D195" s="124" t="s">
        <v>335</v>
      </c>
      <c r="E195" s="123" t="s">
        <v>202</v>
      </c>
      <c r="F195" s="123" t="s">
        <v>158</v>
      </c>
      <c r="G195" s="26">
        <v>1</v>
      </c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83"/>
      <c r="T195" s="43">
        <f aca="true" t="shared" si="12" ref="T195:T210">SUM(G195:S195)</f>
        <v>1</v>
      </c>
    </row>
    <row r="196" spans="1:20" ht="12.75">
      <c r="A196" s="125" t="s">
        <v>368</v>
      </c>
      <c r="B196" s="122" t="s">
        <v>339</v>
      </c>
      <c r="C196" s="123" t="s">
        <v>155</v>
      </c>
      <c r="D196" s="124" t="s">
        <v>340</v>
      </c>
      <c r="E196" s="123" t="s">
        <v>199</v>
      </c>
      <c r="F196" s="123" t="s">
        <v>156</v>
      </c>
      <c r="G196" s="26">
        <v>1</v>
      </c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83"/>
      <c r="T196" s="43">
        <f t="shared" si="12"/>
        <v>1</v>
      </c>
    </row>
    <row r="197" spans="1:20" ht="12.75">
      <c r="A197" s="125" t="s">
        <v>368</v>
      </c>
      <c r="B197" s="122" t="s">
        <v>339</v>
      </c>
      <c r="C197" s="123" t="s">
        <v>157</v>
      </c>
      <c r="D197" s="124" t="s">
        <v>340</v>
      </c>
      <c r="E197" s="123" t="s">
        <v>199</v>
      </c>
      <c r="F197" s="123" t="s">
        <v>158</v>
      </c>
      <c r="G197" s="26">
        <v>1</v>
      </c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83"/>
      <c r="T197" s="43">
        <f t="shared" si="12"/>
        <v>1</v>
      </c>
    </row>
    <row r="198" spans="1:20" ht="12.75">
      <c r="A198" s="125" t="s">
        <v>368</v>
      </c>
      <c r="B198" s="122" t="s">
        <v>341</v>
      </c>
      <c r="C198" s="123" t="s">
        <v>155</v>
      </c>
      <c r="D198" s="124" t="s">
        <v>340</v>
      </c>
      <c r="E198" s="123" t="s">
        <v>200</v>
      </c>
      <c r="F198" s="123" t="s">
        <v>156</v>
      </c>
      <c r="G198" s="26">
        <v>1</v>
      </c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83"/>
      <c r="T198" s="43">
        <f t="shared" si="12"/>
        <v>1</v>
      </c>
    </row>
    <row r="199" spans="1:20" ht="12.75">
      <c r="A199" s="125" t="s">
        <v>368</v>
      </c>
      <c r="B199" s="122" t="s">
        <v>341</v>
      </c>
      <c r="C199" s="123" t="s">
        <v>157</v>
      </c>
      <c r="D199" s="124" t="s">
        <v>340</v>
      </c>
      <c r="E199" s="123" t="s">
        <v>200</v>
      </c>
      <c r="F199" s="123" t="s">
        <v>158</v>
      </c>
      <c r="G199" s="26">
        <v>1</v>
      </c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83"/>
      <c r="T199" s="43">
        <f t="shared" si="12"/>
        <v>1</v>
      </c>
    </row>
    <row r="200" spans="1:20" ht="12.75">
      <c r="A200" s="125" t="s">
        <v>368</v>
      </c>
      <c r="B200" s="122" t="s">
        <v>342</v>
      </c>
      <c r="C200" s="123" t="s">
        <v>155</v>
      </c>
      <c r="D200" s="124" t="s">
        <v>340</v>
      </c>
      <c r="E200" s="123" t="s">
        <v>201</v>
      </c>
      <c r="F200" s="123" t="s">
        <v>156</v>
      </c>
      <c r="G200" s="26">
        <v>1</v>
      </c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83"/>
      <c r="T200" s="43">
        <f t="shared" si="12"/>
        <v>1</v>
      </c>
    </row>
    <row r="201" spans="1:20" ht="12.75">
      <c r="A201" s="125" t="s">
        <v>368</v>
      </c>
      <c r="B201" s="122" t="s">
        <v>342</v>
      </c>
      <c r="C201" s="123" t="s">
        <v>157</v>
      </c>
      <c r="D201" s="124" t="s">
        <v>340</v>
      </c>
      <c r="E201" s="123" t="s">
        <v>201</v>
      </c>
      <c r="F201" s="123" t="s">
        <v>158</v>
      </c>
      <c r="G201" s="26">
        <v>1</v>
      </c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83"/>
      <c r="T201" s="43">
        <f t="shared" si="12"/>
        <v>1</v>
      </c>
    </row>
    <row r="202" spans="1:20" ht="12.75">
      <c r="A202" s="125" t="s">
        <v>368</v>
      </c>
      <c r="B202" s="122" t="s">
        <v>343</v>
      </c>
      <c r="C202" s="123" t="s">
        <v>155</v>
      </c>
      <c r="D202" s="124" t="s">
        <v>340</v>
      </c>
      <c r="E202" s="123" t="s">
        <v>202</v>
      </c>
      <c r="F202" s="123" t="s">
        <v>156</v>
      </c>
      <c r="G202" s="26">
        <v>1</v>
      </c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83"/>
      <c r="T202" s="43">
        <f t="shared" si="12"/>
        <v>1</v>
      </c>
    </row>
    <row r="203" spans="1:20" ht="12.75">
      <c r="A203" s="125" t="s">
        <v>368</v>
      </c>
      <c r="B203" s="122" t="s">
        <v>343</v>
      </c>
      <c r="C203" s="123" t="s">
        <v>157</v>
      </c>
      <c r="D203" s="124" t="s">
        <v>340</v>
      </c>
      <c r="E203" s="123" t="s">
        <v>202</v>
      </c>
      <c r="F203" s="123" t="s">
        <v>158</v>
      </c>
      <c r="G203" s="26">
        <v>1</v>
      </c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83"/>
      <c r="T203" s="43">
        <f t="shared" si="12"/>
        <v>1</v>
      </c>
    </row>
    <row r="204" spans="1:20" ht="12.75">
      <c r="A204" s="125" t="s">
        <v>368</v>
      </c>
      <c r="B204" s="122" t="s">
        <v>344</v>
      </c>
      <c r="C204" s="123" t="s">
        <v>157</v>
      </c>
      <c r="D204" s="124" t="s">
        <v>345</v>
      </c>
      <c r="E204" s="123" t="s">
        <v>199</v>
      </c>
      <c r="F204" s="123" t="s">
        <v>158</v>
      </c>
      <c r="G204" s="26">
        <v>1</v>
      </c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83"/>
      <c r="T204" s="43">
        <f t="shared" si="12"/>
        <v>1</v>
      </c>
    </row>
    <row r="205" spans="1:20" ht="12.75">
      <c r="A205" s="125" t="s">
        <v>368</v>
      </c>
      <c r="B205" s="122" t="s">
        <v>346</v>
      </c>
      <c r="C205" s="123" t="s">
        <v>157</v>
      </c>
      <c r="D205" s="124" t="s">
        <v>345</v>
      </c>
      <c r="E205" s="123" t="s">
        <v>200</v>
      </c>
      <c r="F205" s="123" t="s">
        <v>158</v>
      </c>
      <c r="G205" s="26">
        <v>1</v>
      </c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83"/>
      <c r="T205" s="43">
        <f t="shared" si="12"/>
        <v>1</v>
      </c>
    </row>
    <row r="206" spans="1:20" ht="12.75">
      <c r="A206" s="125" t="s">
        <v>368</v>
      </c>
      <c r="B206" s="122" t="s">
        <v>347</v>
      </c>
      <c r="C206" s="123" t="s">
        <v>157</v>
      </c>
      <c r="D206" s="124" t="s">
        <v>345</v>
      </c>
      <c r="E206" s="123" t="s">
        <v>201</v>
      </c>
      <c r="F206" s="123" t="s">
        <v>158</v>
      </c>
      <c r="G206" s="26">
        <v>1</v>
      </c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83"/>
      <c r="T206" s="43">
        <f t="shared" si="12"/>
        <v>1</v>
      </c>
    </row>
    <row r="207" spans="1:20" ht="12.75">
      <c r="A207" s="125" t="s">
        <v>368</v>
      </c>
      <c r="B207" s="122" t="s">
        <v>348</v>
      </c>
      <c r="C207" s="123" t="s">
        <v>157</v>
      </c>
      <c r="D207" s="124" t="s">
        <v>345</v>
      </c>
      <c r="E207" s="123" t="s">
        <v>202</v>
      </c>
      <c r="F207" s="123" t="s">
        <v>158</v>
      </c>
      <c r="G207" s="26">
        <v>1</v>
      </c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83"/>
      <c r="T207" s="43">
        <f t="shared" si="12"/>
        <v>1</v>
      </c>
    </row>
    <row r="208" spans="1:20" ht="12.75">
      <c r="A208" s="125" t="s">
        <v>368</v>
      </c>
      <c r="B208" s="122" t="s">
        <v>349</v>
      </c>
      <c r="C208" s="123" t="s">
        <v>157</v>
      </c>
      <c r="D208" s="124" t="s">
        <v>350</v>
      </c>
      <c r="E208" s="123" t="s">
        <v>199</v>
      </c>
      <c r="F208" s="123" t="s">
        <v>158</v>
      </c>
      <c r="G208" s="26">
        <v>1</v>
      </c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83"/>
      <c r="T208" s="43">
        <f t="shared" si="12"/>
        <v>1</v>
      </c>
    </row>
    <row r="209" spans="1:20" ht="12.75">
      <c r="A209" s="125" t="s">
        <v>368</v>
      </c>
      <c r="B209" s="122" t="s">
        <v>351</v>
      </c>
      <c r="C209" s="123" t="s">
        <v>157</v>
      </c>
      <c r="D209" s="124" t="s">
        <v>350</v>
      </c>
      <c r="E209" s="123" t="s">
        <v>200</v>
      </c>
      <c r="F209" s="123" t="s">
        <v>158</v>
      </c>
      <c r="G209" s="26">
        <v>1</v>
      </c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83"/>
      <c r="T209" s="43">
        <f t="shared" si="12"/>
        <v>1</v>
      </c>
    </row>
    <row r="210" spans="1:20" ht="12.75">
      <c r="A210" s="125" t="s">
        <v>368</v>
      </c>
      <c r="B210" s="122" t="s">
        <v>352</v>
      </c>
      <c r="C210" s="123" t="s">
        <v>157</v>
      </c>
      <c r="D210" s="124" t="s">
        <v>350</v>
      </c>
      <c r="E210" s="123" t="s">
        <v>201</v>
      </c>
      <c r="F210" s="123" t="s">
        <v>158</v>
      </c>
      <c r="G210" s="26">
        <v>1</v>
      </c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83"/>
      <c r="T210" s="43">
        <f t="shared" si="12"/>
        <v>1</v>
      </c>
    </row>
    <row r="211" spans="1:20" ht="12.75">
      <c r="A211" s="125" t="s">
        <v>368</v>
      </c>
      <c r="B211" s="122" t="s">
        <v>353</v>
      </c>
      <c r="C211" s="123" t="s">
        <v>157</v>
      </c>
      <c r="D211" s="124" t="s">
        <v>350</v>
      </c>
      <c r="E211" s="123" t="s">
        <v>202</v>
      </c>
      <c r="F211" s="123" t="s">
        <v>158</v>
      </c>
      <c r="G211" s="26">
        <v>1</v>
      </c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83"/>
      <c r="T211" s="43">
        <f>SUM(G211:S211)</f>
        <v>1</v>
      </c>
    </row>
    <row r="212" spans="2:8" ht="12.75">
      <c r="B212" s="3"/>
      <c r="D212" s="3"/>
      <c r="G212" s="3"/>
      <c r="H212" s="3"/>
    </row>
    <row r="213" spans="2:8" ht="12.75">
      <c r="B213" s="3"/>
      <c r="D213" s="3"/>
      <c r="G213" s="3"/>
      <c r="H213" s="3"/>
    </row>
    <row r="214" spans="2:8" ht="12.75">
      <c r="B214" s="3"/>
      <c r="D214" s="3"/>
      <c r="G214" s="3"/>
      <c r="H214" s="3"/>
    </row>
    <row r="215" spans="2:8" ht="12.75">
      <c r="B215" s="3"/>
      <c r="D215" s="3"/>
      <c r="G215" s="3"/>
      <c r="H215" s="3"/>
    </row>
    <row r="216" spans="2:8" ht="12.75">
      <c r="B216" s="3"/>
      <c r="D216" s="3"/>
      <c r="G216" s="3"/>
      <c r="H216" s="3"/>
    </row>
    <row r="217" spans="2:8" ht="12.75">
      <c r="B217" s="3"/>
      <c r="D217" s="3"/>
      <c r="G217" s="3"/>
      <c r="H217" s="3"/>
    </row>
    <row r="218" spans="2:8" ht="12.75">
      <c r="B218" s="3"/>
      <c r="D218" s="3"/>
      <c r="G218" s="3"/>
      <c r="H218" s="3"/>
    </row>
    <row r="219" spans="2:8" ht="12.75">
      <c r="B219" s="3"/>
      <c r="D219" s="3"/>
      <c r="G219" s="3"/>
      <c r="H219" s="3"/>
    </row>
    <row r="220" spans="2:8" ht="12.75">
      <c r="B220" s="3"/>
      <c r="D220" s="3"/>
      <c r="G220" s="3"/>
      <c r="H220" s="3"/>
    </row>
    <row r="221" spans="2:8" ht="12.75">
      <c r="B221" s="3"/>
      <c r="D221" s="3"/>
      <c r="G221" s="3"/>
      <c r="H221" s="3"/>
    </row>
    <row r="222" spans="2:8" ht="12.75">
      <c r="B222" s="3"/>
      <c r="D222" s="3"/>
      <c r="G222" s="3"/>
      <c r="H222" s="3"/>
    </row>
    <row r="223" spans="2:8" ht="12.75">
      <c r="B223" s="3"/>
      <c r="D223" s="3"/>
      <c r="G223" s="3"/>
      <c r="H223" s="3"/>
    </row>
    <row r="224" spans="2:8" ht="12.75">
      <c r="B224" s="3"/>
      <c r="D224" s="3"/>
      <c r="G224" s="3"/>
      <c r="H224" s="3"/>
    </row>
    <row r="225" spans="2:8" ht="12.75">
      <c r="B225" s="3"/>
      <c r="D225" s="3"/>
      <c r="G225" s="3"/>
      <c r="H225" s="3"/>
    </row>
    <row r="226" spans="2:8" ht="12.75">
      <c r="B226" s="3"/>
      <c r="D226" s="3"/>
      <c r="G226" s="3"/>
      <c r="H226" s="3"/>
    </row>
    <row r="227" spans="2:8" ht="12.75">
      <c r="B227" s="3"/>
      <c r="D227" s="3"/>
      <c r="G227" s="3"/>
      <c r="H227" s="3"/>
    </row>
    <row r="228" spans="2:8" ht="12.75">
      <c r="B228" s="3"/>
      <c r="D228" s="3"/>
      <c r="G228" s="3"/>
      <c r="H228" s="3"/>
    </row>
    <row r="229" spans="2:8" ht="12.75">
      <c r="B229" s="3"/>
      <c r="D229" s="3"/>
      <c r="G229" s="3"/>
      <c r="H229" s="3"/>
    </row>
    <row r="230" spans="2:8" ht="12.75">
      <c r="B230" s="3"/>
      <c r="D230" s="3"/>
      <c r="G230" s="3"/>
      <c r="H230" s="3"/>
    </row>
    <row r="231" spans="2:8" ht="12.75">
      <c r="B231" s="3"/>
      <c r="D231" s="3"/>
      <c r="G231" s="3"/>
      <c r="H231" s="3"/>
    </row>
    <row r="232" spans="2:8" ht="12.75">
      <c r="B232" s="3"/>
      <c r="D232" s="3"/>
      <c r="G232" s="3"/>
      <c r="H232" s="3"/>
    </row>
    <row r="233" spans="2:8" ht="12.75">
      <c r="B233" s="3"/>
      <c r="D233" s="3"/>
      <c r="G233" s="3"/>
      <c r="H233" s="3"/>
    </row>
    <row r="234" spans="2:8" ht="12.75">
      <c r="B234" s="3"/>
      <c r="D234" s="3"/>
      <c r="G234" s="3"/>
      <c r="H234" s="3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 topLeftCell="A22">
      <selection activeCell="E11" sqref="E11"/>
    </sheetView>
  </sheetViews>
  <sheetFormatPr defaultColWidth="9.140625" defaultRowHeight="12.75"/>
  <cols>
    <col min="1" max="1" width="24.140625" style="3" customWidth="1"/>
    <col min="2" max="2" width="5.7109375" style="42" customWidth="1"/>
    <col min="3" max="3" width="5.7109375" style="3" customWidth="1"/>
    <col min="4" max="4" width="9.140625" style="15" customWidth="1"/>
    <col min="5" max="5" width="23.00390625" style="3" customWidth="1"/>
    <col min="6" max="16384" width="9.140625" style="3" customWidth="1"/>
  </cols>
  <sheetData>
    <row r="1" spans="1:6" ht="15.75" customHeight="1" thickBot="1">
      <c r="A1" s="132" t="s">
        <v>354</v>
      </c>
      <c r="B1" s="133"/>
      <c r="C1" s="134"/>
      <c r="D1" s="135"/>
      <c r="E1"/>
      <c r="F1"/>
    </row>
    <row r="2" spans="1:6" s="38" customFormat="1" ht="86.25" customHeight="1" thickBot="1">
      <c r="A2" s="39" t="s">
        <v>355</v>
      </c>
      <c r="B2" s="64" t="s">
        <v>356</v>
      </c>
      <c r="C2" s="65" t="s">
        <v>357</v>
      </c>
      <c r="D2" s="136" t="s">
        <v>358</v>
      </c>
      <c r="E2"/>
      <c r="F2"/>
    </row>
    <row r="3" spans="1:6" s="1" customFormat="1" ht="12.75">
      <c r="A3" s="26"/>
      <c r="B3" s="148"/>
      <c r="C3" s="149"/>
      <c r="D3" s="150"/>
      <c r="E3"/>
      <c r="F3"/>
    </row>
    <row r="4" spans="1:6" ht="12.75">
      <c r="A4" s="26" t="s">
        <v>154</v>
      </c>
      <c r="B4" s="151">
        <f>(Overview!O3)</f>
        <v>0.04499999999999993</v>
      </c>
      <c r="C4" s="143">
        <f>(Overview!P3)</f>
        <v>0.40000000000000013</v>
      </c>
      <c r="D4" s="152">
        <f>(Overview!Q3)</f>
        <v>0.22250000000000003</v>
      </c>
      <c r="E4"/>
      <c r="F4"/>
    </row>
    <row r="5" spans="1:6" ht="12.75">
      <c r="A5" s="26" t="s">
        <v>158</v>
      </c>
      <c r="B5" s="151">
        <f>(Overview!O8)</f>
        <v>0.02107142857142863</v>
      </c>
      <c r="C5" s="143">
        <f>(Overview!P8)</f>
        <v>1.1</v>
      </c>
      <c r="D5" s="152">
        <f>(Overview!Q8)</f>
        <v>0.5605357142857144</v>
      </c>
      <c r="E5"/>
      <c r="F5"/>
    </row>
    <row r="6" spans="1:6" ht="12.75">
      <c r="A6" s="26" t="s">
        <v>156</v>
      </c>
      <c r="B6" s="151">
        <f>(Overview!O16)</f>
        <v>-0.01725274725274717</v>
      </c>
      <c r="C6" s="143">
        <f>(Overview!P16)</f>
        <v>1.1</v>
      </c>
      <c r="D6" s="152">
        <f>(Overview!Q16)</f>
        <v>0.5413736263736264</v>
      </c>
      <c r="E6"/>
      <c r="F6"/>
    </row>
    <row r="7" spans="1:6" ht="12.75">
      <c r="A7" s="26" t="s">
        <v>160</v>
      </c>
      <c r="B7" s="151">
        <f>(Overview!O24)</f>
        <v>0.007959183673469372</v>
      </c>
      <c r="C7" s="143">
        <f>(Overview!P24)</f>
        <v>0.7500000000000002</v>
      </c>
      <c r="D7" s="152">
        <f>(Overview!Q24)</f>
        <v>0.3789795918367348</v>
      </c>
      <c r="E7"/>
      <c r="F7"/>
    </row>
    <row r="8" spans="1:6" ht="12.75">
      <c r="A8" s="26" t="s">
        <v>162</v>
      </c>
      <c r="B8" s="151">
        <f>(Overview!O32)</f>
        <v>-0.12</v>
      </c>
      <c r="C8" s="143">
        <f>(Overview!P32)</f>
        <v>0.40000000000000013</v>
      </c>
      <c r="D8" s="152">
        <f>(Overview!Q32)</f>
        <v>0.14000000000000007</v>
      </c>
      <c r="E8"/>
      <c r="F8"/>
    </row>
    <row r="9" spans="1:6" ht="12.75">
      <c r="A9" s="26" t="s">
        <v>185</v>
      </c>
      <c r="B9" s="151">
        <f>(Overview!O38)</f>
        <v>-0.22999999999999998</v>
      </c>
      <c r="C9" s="143">
        <f>(Overview!P38)</f>
        <v>0.40000000000000013</v>
      </c>
      <c r="D9" s="152">
        <f>(Overview!Q38)</f>
        <v>0.08500000000000008</v>
      </c>
      <c r="E9"/>
      <c r="F9"/>
    </row>
    <row r="10" spans="1:6" s="1" customFormat="1" ht="12.75">
      <c r="A10" s="26" t="s">
        <v>359</v>
      </c>
      <c r="B10" s="151">
        <f>(Overview!O41)</f>
        <v>-0.12</v>
      </c>
      <c r="C10" s="143">
        <f>(Overview!P41)</f>
        <v>0.5</v>
      </c>
      <c r="D10" s="152">
        <f>(Overview!Q41)</f>
        <v>0.19</v>
      </c>
      <c r="E10"/>
      <c r="F10"/>
    </row>
    <row r="11" spans="1:6" ht="13.5" thickBot="1">
      <c r="A11" s="27" t="s">
        <v>182</v>
      </c>
      <c r="B11" s="151">
        <f>(Overview!O45)</f>
        <v>-0.010000000000000009</v>
      </c>
      <c r="C11" s="151">
        <f>(Overview!P45)</f>
        <v>0.012499999999999956</v>
      </c>
      <c r="D11" s="152">
        <f>(Overview!Q45)</f>
        <v>0.0012499999999999734</v>
      </c>
      <c r="E11"/>
      <c r="F11"/>
    </row>
    <row r="12" spans="1:6" ht="16.5" thickBot="1">
      <c r="A12" s="59" t="s">
        <v>360</v>
      </c>
      <c r="B12" s="153">
        <f>(Overview!O46)</f>
        <v>-0.03608993047768572</v>
      </c>
      <c r="C12" s="153">
        <f>(Overview!P46)</f>
        <v>-0.0679547261643737</v>
      </c>
      <c r="D12" s="154">
        <f>(Overview!Q46)</f>
        <v>-0.05202232832102971</v>
      </c>
      <c r="E12"/>
      <c r="F12"/>
    </row>
    <row r="13" spans="1:6" s="1" customFormat="1" ht="13.5" thickBot="1">
      <c r="A13"/>
      <c r="B13"/>
      <c r="C13" s="3"/>
      <c r="D13" s="15"/>
      <c r="E13" s="3"/>
      <c r="F13" s="3"/>
    </row>
    <row r="14" spans="1:2" ht="13.5" thickBot="1">
      <c r="A14" s="75" t="s">
        <v>361</v>
      </c>
      <c r="B14" s="76"/>
    </row>
    <row r="15" spans="1:2" ht="48.75" thickBot="1">
      <c r="A15" s="71" t="s">
        <v>362</v>
      </c>
      <c r="B15" s="74" t="s">
        <v>363</v>
      </c>
    </row>
    <row r="16" spans="1:2" ht="24.75" customHeight="1">
      <c r="A16" s="158" t="s">
        <v>153</v>
      </c>
      <c r="B16" s="155">
        <f>(Report!I2)</f>
        <v>1</v>
      </c>
    </row>
    <row r="17" spans="1:6" s="6" customFormat="1" ht="15" customHeight="1">
      <c r="A17" s="158" t="s">
        <v>163</v>
      </c>
      <c r="B17" s="155">
        <f>(Report!I3)</f>
        <v>1</v>
      </c>
      <c r="C17" s="3"/>
      <c r="D17" s="15"/>
      <c r="E17" s="3"/>
      <c r="F17" s="3"/>
    </row>
    <row r="18" spans="1:2" ht="12.75">
      <c r="A18" s="158" t="s">
        <v>188</v>
      </c>
      <c r="B18" s="156">
        <f>(Report!I4)</f>
        <v>0.5714285714285714</v>
      </c>
    </row>
    <row r="19" spans="1:2" ht="12.75">
      <c r="A19" s="158" t="s">
        <v>364</v>
      </c>
      <c r="B19" s="156">
        <f>(Report!I5)</f>
        <v>1.1306841494960305</v>
      </c>
    </row>
    <row r="20" spans="1:2" ht="12.75">
      <c r="A20" s="159" t="s">
        <v>180</v>
      </c>
      <c r="B20" s="156">
        <f>(Report!I6)</f>
        <v>1.0285714285714285</v>
      </c>
    </row>
    <row r="21" spans="1:2" ht="12.75">
      <c r="A21" s="158" t="s">
        <v>167</v>
      </c>
      <c r="B21" s="156">
        <f>(Report!I7)</f>
        <v>1</v>
      </c>
    </row>
    <row r="22" spans="1:2" ht="12.75">
      <c r="A22" s="159" t="s">
        <v>169</v>
      </c>
      <c r="B22" s="156">
        <f>(Report!I8)</f>
        <v>1</v>
      </c>
    </row>
    <row r="23" spans="1:2" ht="12.75">
      <c r="A23" s="158" t="s">
        <v>186</v>
      </c>
      <c r="B23" s="156">
        <f>(Report!I9)</f>
        <v>0.9285714285714285</v>
      </c>
    </row>
    <row r="24" spans="1:2" ht="13.5" thickBot="1">
      <c r="A24" s="160" t="s">
        <v>171</v>
      </c>
      <c r="B24" s="156">
        <f>(Report!I10)</f>
        <v>1.0144927536231885</v>
      </c>
    </row>
    <row r="25" spans="1:2" ht="15.75" thickBot="1">
      <c r="A25" s="157" t="s">
        <v>360</v>
      </c>
      <c r="B25" s="131">
        <f>(Report!I11)</f>
        <v>1.0025132911488872</v>
      </c>
    </row>
  </sheetData>
  <printOptions gridLines="1" horizontalCentered="1"/>
  <pageMargins left="0.5" right="0.5" top="1.5" bottom="1" header="0.5" footer="0.5"/>
  <pageSetup fitToHeight="1" fitToWidth="1" orientation="landscape" r:id="rId1"/>
  <headerFooter alignWithMargins="0">
    <oddHeader>&amp;L&amp;"Arial,Italic"&amp;9Client: ATT Thrifty Biller
Release: 9702&amp;C&amp;"Arial,Bold"&amp;14Saville Systems &amp;16
&amp;"Arial,Bold Italic"&amp;14Chart Data Tables&amp;R&amp;"Arial,Italic"&amp;9As at: &amp;D
Time: &amp;T</oddHeader>
    <oddFooter>&amp;L&amp;"Arial,Italic"&amp;9Ref: &amp;F // &amp;A&amp;C&amp;"Arial,Bold"&amp;14Confidential
Internal Use Only&amp;R&amp;"Arial,Italic"&amp;9Page: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Thrifty Completion Status 9604</dc:title>
  <dc:subject/>
  <dc:creator>tech support</dc:creator>
  <cp:keywords/>
  <dc:description/>
  <cp:lastModifiedBy>Yeng Loke &amp; Thibault Dambrine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